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recuperado'!$A$1:$K$28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Recaudación'!$A$1:$N$40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FACLA'!$A$1:$G$51</definedName>
    <definedName name="_xlnm.Print_Area" localSheetId="21">'V.4. FIDEMICA'!$A$1:$G$51</definedName>
    <definedName name="_xlnm.Print_Area" localSheetId="24">'VI.1 Evolución del Personal'!$A$1:$L$22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<sst xmlns="http://schemas.openxmlformats.org/spreadsheetml/2006/main" count="902" uniqueCount="446">
  <si>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</si>
  <si>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</si>
  <si>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</si>
  <si>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</si>
  <si>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</si>
  <si>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</si>
  <si>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</si>
  <si>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</si>
  <si>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</si>
  <si>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</si>
  <si>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</si>
  <si>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</si>
  <si>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</si>
  <si>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</si>
  <si>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</si>
  <si>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</si>
  <si>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</si>
  <si>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</si>
  <si>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</si>
  <si>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</si>
  <si>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</si>
  <si>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</si>
  <si>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</si>
  <si>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</si>
  <si>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</si>
  <si>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</si>
  <si>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</si>
  <si>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</si>
  <si>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</si>
  <si>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</si>
  <si>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</si>
  <si>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</si>
  <si>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</si>
  <si>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</si>
  <si>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</si>
  <si>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</si>
  <si>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</si>
  <si>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</si>
  <si>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</si>
  <si>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</si>
  <si>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</si>
  <si>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</si>
  <si>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</si>
  <si>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</si>
  <si>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</si>
  <si>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</si>
  <si>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</si>
  <si>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</si>
  <si>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</si>
  <si>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</si>
  <si>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</si>
  <si>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</si>
  <si>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</si>
  <si>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</si>
  <si>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</si>
  <si>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</si>
  <si>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</si>
  <si>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</si>
  <si>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</si>
  <si>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</si>
  <si>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</si>
  <si>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</si>
  <si>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</si>
  <si>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</si>
  <si>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</si>
  <si>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</si>
  <si>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</si>
  <si>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</si>
  <si>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</si>
  <si>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</si>
  <si>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</si>
  <si>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</si>
  <si>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</si>
  <si>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</si>
  <si>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</si>
  <si>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</si>
  <si>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</si>
  <si>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</si>
  <si>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</si>
  <si>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</si>
  <si>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</si>
  <si>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</si>
  <si>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</si>
  <si>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</si>
  <si>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</si>
  <si>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</si>
  <si>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</si>
  <si>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</si>
  <si>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</si>
  <si>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</si>
  <si>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</si>
  <si>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</si>
  <si>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%Buena</t>
  </si>
  <si>
    <t>%Regular</t>
  </si>
  <si>
    <t>%Mala</t>
  </si>
  <si>
    <t>I. Servicios al Contribuyente</t>
  </si>
  <si>
    <t>I.</t>
  </si>
  <si>
    <t>Firma electrónica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</si>
  <si>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</si>
  <si>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</si>
  <si>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</si>
  <si>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</si>
  <si>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</si>
  <si>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</si>
  <si>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</si>
  <si>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</si>
  <si>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</si>
  <si>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</si>
  <si>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</si>
  <si>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</si>
  <si>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</si>
  <si>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</si>
  <si>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</si>
  <si>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</si>
  <si>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</si>
  <si>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</si>
  <si>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</si>
  <si>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</si>
  <si>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</si>
  <si>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</si>
  <si>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</si>
  <si>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</si>
  <si>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</si>
  <si>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</si>
  <si>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</si>
  <si>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</si>
  <si>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</si>
  <si>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</si>
  <si>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</si>
  <si>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</si>
  <si>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</si>
  <si>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</si>
  <si>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</si>
  <si>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</si>
  <si>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</si>
  <si>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</si>
  <si>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</si>
  <si>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</si>
  <si>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</si>
  <si>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</si>
  <si>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</si>
  <si>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</si>
  <si>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</si>
  <si>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</si>
  <si>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</si>
  <si>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</si>
  <si>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</si>
  <si>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</si>
  <si>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</si>
  <si>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</si>
  <si>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</si>
  <si>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</si>
  <si>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</si>
  <si>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</si>
  <si>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</si>
  <si>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</si>
  <si>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</si>
  <si>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</si>
  <si>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</si>
  <si>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</si>
  <si>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</si>
  <si>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</si>
  <si>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>SALDO FINAL</t>
  </si>
  <si>
    <t>n.s. No significativo</t>
  </si>
  <si>
    <t xml:space="preserve">n.a. No aplica </t>
  </si>
  <si>
    <t xml:space="preserve">Inversiones 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</si>
  <si>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</si>
  <si>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</si>
  <si>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</si>
  <si>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</si>
  <si>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</si>
  <si>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>Total de pagos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</si>
  <si>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</si>
  <si>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</si>
  <si>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</si>
  <si>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</si>
  <si>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</si>
  <si>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</si>
  <si>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</si>
  <si>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</si>
  <si>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</si>
  <si>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</si>
  <si>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</si>
  <si>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</si>
  <si>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</si>
  <si>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</si>
  <si>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</si>
  <si>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</si>
  <si>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</si>
  <si>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</si>
  <si>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</si>
  <si>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</si>
  <si>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</si>
  <si>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</si>
  <si>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</si>
  <si>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</si>
  <si>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</si>
  <si>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</si>
  <si>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</si>
  <si>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</si>
  <si>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</si>
  <si>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</si>
  <si>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</si>
  <si>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</si>
  <si>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</si>
  <si>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</si>
  <si>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</si>
  <si>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</si>
  <si>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</si>
  <si>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</si>
  <si>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</si>
  <si>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</si>
  <si>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</si>
  <si>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</si>
  <si>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</si>
  <si>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</si>
  <si>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</si>
  <si>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</si>
  <si>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</si>
  <si>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</si>
  <si>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</si>
  <si>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</si>
  <si>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</si>
  <si>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</si>
  <si>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</si>
  <si>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</si>
  <si>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</si>
  <si>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</si>
  <si>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</si>
  <si>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</si>
  <si>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</si>
  <si>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</si>
  <si>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</si>
  <si>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</si>
  <si>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</si>
  <si>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</si>
  <si>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</si>
  <si>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</si>
  <si>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</si>
  <si>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</si>
  <si>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</si>
  <si>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</si>
  <si>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</si>
  <si>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</si>
  <si>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</si>
  <si>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</si>
  <si>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</si>
  <si>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</si>
  <si>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</si>
  <si>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</si>
  <si>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</si>
  <si>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</si>
  <si>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</si>
  <si>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</si>
  <si>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</si>
  <si>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</si>
  <si>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</si>
  <si>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</si>
  <si>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</si>
  <si>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</si>
  <si>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</si>
  <si>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</si>
  <si>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</si>
  <si>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</si>
  <si>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</si>
  <si>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</si>
  <si>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</si>
  <si>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</si>
  <si>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</si>
  <si>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</si>
  <si>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</si>
  <si>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</si>
  <si>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</si>
  <si>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</si>
  <si>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</si>
  <si>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</si>
  <si>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</si>
  <si>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</si>
  <si>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Monto Total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</si>
  <si>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</si>
  <si>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</si>
  <si>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</si>
  <si>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</si>
  <si>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</si>
  <si>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</si>
  <si>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</si>
  <si>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</si>
  <si>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</si>
  <si>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>Recaudación de nuevos contribuyentes */</t>
  </si>
  <si>
    <t xml:space="preserve">Eficacia de la fiscalización otros contribuyentes  2/                          </t>
  </si>
  <si>
    <t>Recaudación secundaria por actos de fiscalización a otros contribuyentes  2/  3/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</si>
  <si>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</si>
  <si>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</si>
  <si>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</si>
  <si>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</si>
  <si>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Saldo inicial enero</t>
  </si>
  <si>
    <t>Total de ingresos</t>
  </si>
  <si>
    <t>Total de egresos</t>
  </si>
  <si>
    <t>Devoluciones por saldos a favor de los contribuyentes</t>
  </si>
  <si>
    <t>Variación Real (%)</t>
  </si>
  <si>
    <t>Absoluta</t>
  </si>
  <si>
    <t>Relativa (%)</t>
  </si>
  <si>
    <t>Tributarios</t>
  </si>
  <si>
    <t>Renta</t>
  </si>
  <si>
    <t>Valor Agregado</t>
  </si>
  <si>
    <t>Diferencia</t>
  </si>
  <si>
    <t>Devoluciones de los principales impuestos, ISR e IVA</t>
  </si>
  <si>
    <t>Var. Real
(%)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</si>
  <si>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</si>
  <si>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</si>
  <si>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</si>
  <si>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</si>
  <si>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</si>
  <si>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</si>
  <si>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</si>
  <si>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</si>
  <si>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</si>
  <si>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</si>
  <si>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</si>
  <si>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</si>
  <si>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</si>
  <si>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</si>
  <si>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</si>
  <si>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</si>
  <si>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</si>
  <si>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</si>
  <si>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</si>
  <si>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</si>
  <si>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Abr</t>
  </si>
  <si>
    <t>May</t>
  </si>
  <si>
    <t>Jun</t>
  </si>
  <si>
    <t>1/ El porcentaje de cumplimiento y el valor observado puede no coincidir debido a redondeo.</t>
  </si>
  <si>
    <t>Ingresos tributarios de los nuevos contribuyentes</t>
  </si>
  <si>
    <t>Recepción de Declaraciones Anuales</t>
  </si>
  <si>
    <t>A partir de 2015 el ISR considera datos de ISR de contratistas y asignatarios.</t>
  </si>
  <si>
    <t>Acumulado al mes de diciembre de cada año</t>
  </si>
  <si>
    <t>* Nota: Los datos en 2011, son acumulados desde 2005.</t>
  </si>
  <si>
    <t>Facturas*</t>
  </si>
  <si>
    <t>Número de contribuyentes con firma electrónica</t>
  </si>
  <si>
    <t>Firma Electrónica</t>
  </si>
  <si>
    <t>Certificados emitidos</t>
  </si>
  <si>
    <t>Devouciones totales</t>
  </si>
  <si>
    <t>No tributarios</t>
  </si>
  <si>
    <t>Número de operaciones</t>
  </si>
  <si>
    <t>Jul</t>
  </si>
  <si>
    <t>Ago</t>
  </si>
  <si>
    <t>Sep</t>
  </si>
  <si>
    <t>Cartera de Créditos</t>
  </si>
  <si>
    <t>Importe mensual recuperado</t>
  </si>
  <si>
    <t>Indicador de honestidad por experiencia en servicios</t>
  </si>
  <si>
    <t>Percepción de la facilidad de los principales trámites y servicios de comercio exterior a través de las aduanas del país</t>
  </si>
  <si>
    <t>Recaudación por empleado</t>
  </si>
  <si>
    <r>
      <t>1/</t>
    </r>
    <r>
      <rPr>
        <sz val="10"/>
        <rFont val="Soberana Sans"/>
        <family val="3"/>
      </rPr>
      <t xml:space="preserve"> El porcentaje de cumplimiento puede no coincidir debido a redondeo.</t>
    </r>
  </si>
  <si>
    <r>
      <t>3/</t>
    </r>
    <r>
      <rPr>
        <sz val="10"/>
        <rFont val="Soberana Sans"/>
        <family val="3"/>
      </rPr>
      <t xml:space="preserve"> Debido a que no se reportó meta para este año, la estimación considera el avance observado del año anterior.</t>
    </r>
  </si>
  <si>
    <t>Tenencia</t>
  </si>
  <si>
    <t>Rendimientos petroleros</t>
  </si>
  <si>
    <t>Ingresos Tributarios Netos Administrados por el SAT (Histórico Anual)</t>
  </si>
  <si>
    <t>Programa de la recaudación (Histórico Anual)</t>
  </si>
  <si>
    <t>Recaudación observada (Histórico Anual)</t>
  </si>
  <si>
    <t>* Nota: Debido a la nueva mecánica de cálculo de los ITNASAT a partir del 4o trimestre de 2015, se adecuaron los resultados de años anteriores, por lo que no son comparables con publicaciones previas.</t>
  </si>
  <si>
    <t>ITNASAT *</t>
  </si>
  <si>
    <t>2017</t>
  </si>
  <si>
    <t>3/ Contribuyentes fiscalizados son todos aquellos que fueron sujetos a revisión con motivo de las facultades de comprobación de las áreas fiscalizadoras del SAT en 2016.</t>
  </si>
  <si>
    <t>2/ Considera cifras de las Administraciones Generales de: Auditoría Fiscal Federal (AGAFF), Auditoría de Comercio Exterior (AGACE), Grandes Contribuyentes (AGGC) y de Hidrocarburos (AGH)</t>
  </si>
  <si>
    <t>Programa Anual de Mejora Continua del SAT 2017 (Art. 10 LSAT)</t>
  </si>
  <si>
    <t>Programa Anual de Mejora Continua del SAT 2017 (Art. 21 LSAT)</t>
  </si>
  <si>
    <t>Eficacia de la fiscalización de hidrocarburos</t>
  </si>
  <si>
    <t>Recaudación secundaria por actos de fiscalización a contribuyentes relacionados con el sector hidrocarburos</t>
  </si>
  <si>
    <t>Recuperación de la cartera de créditos fiscales 4/</t>
  </si>
  <si>
    <t>Promedio de recaudación secundaria por acto de fiscalización de métodos profundos concluidos por autocorrección a grandes contribuyentes</t>
  </si>
  <si>
    <t>Promedio de recaudación secundaria por acto de fiscalización de métodos sustantivos concluidos por autocorrección a otros contribuyentes  2/</t>
  </si>
  <si>
    <t>Promedio de recaudación secundaria por acto de fiscalización de métodos sustantivos a contribuyentes de comercio exterior</t>
  </si>
  <si>
    <t>Promedio de recaudación secundaria por acto de fiscalización a contribuyentes relacionados con el sector de hidrocarburos</t>
  </si>
  <si>
    <t>Percepción de la facilidad de los principales trámites y servicios del SAT</t>
  </si>
  <si>
    <t>Juicios ganados por el SAT a otros contribuyentes en sentencias definitivas  5/</t>
  </si>
  <si>
    <r>
      <t xml:space="preserve">5/ </t>
    </r>
    <r>
      <rPr>
        <sz val="10"/>
        <rFont val="Soberana Sans"/>
        <family val="3"/>
      </rPr>
      <t>Primera y segunda instancias; no incluye grandes contribuyentes.</t>
    </r>
  </si>
  <si>
    <r>
      <t>2017</t>
    </r>
    <r>
      <rPr>
        <b/>
        <sz val="10"/>
        <rFont val="Soberana Sans"/>
        <family val="3"/>
      </rPr>
      <t>*</t>
    </r>
  </si>
  <si>
    <t>Buzón Tributario</t>
  </si>
  <si>
    <t>FACLA Situación Financiera</t>
  </si>
  <si>
    <t>Activo Circulante</t>
  </si>
  <si>
    <t>Anticipos a proveedores</t>
  </si>
  <si>
    <t>Deudores diversos</t>
  </si>
  <si>
    <t>Activo Fijo</t>
  </si>
  <si>
    <t>Proyectos de continuidad operativa</t>
  </si>
  <si>
    <t>Proyectos estratégicos</t>
  </si>
  <si>
    <t>Poryectos de mejora</t>
  </si>
  <si>
    <t>Otros gastos*</t>
  </si>
  <si>
    <t>Saldo final</t>
  </si>
  <si>
    <t>Ejercido Hasta 
2016</t>
  </si>
  <si>
    <t>Por ejercer</t>
  </si>
  <si>
    <t>De continuidad operativa</t>
  </si>
  <si>
    <t>De mejora</t>
  </si>
  <si>
    <t>Proyectos de mejora</t>
  </si>
  <si>
    <t>Otros gastos *</t>
  </si>
  <si>
    <t>*Corresponde a gastos notariales, servicio de custodio y variaciones de paridad cambiaria.</t>
  </si>
  <si>
    <t>Estratégicos</t>
  </si>
  <si>
    <t>Ejercido hasta 
2016</t>
  </si>
  <si>
    <r>
      <t xml:space="preserve">Otros gastos </t>
    </r>
    <r>
      <rPr>
        <b/>
        <sz val="9"/>
        <color indexed="8"/>
        <rFont val="Soberana Sans"/>
        <family val="3"/>
      </rPr>
      <t>*</t>
    </r>
  </si>
  <si>
    <t>* Erogaciones derivadas del cumplimiento de las obligaciones a cargo del fideicomiso y pago de laudo laboral</t>
  </si>
  <si>
    <t>2011-2017</t>
  </si>
  <si>
    <t>A partir de 2015 el ISR considera datos de ISR de contratistas y asignatarios. 
Toda la serie del ISR considera el IMPAC.</t>
  </si>
  <si>
    <r>
      <t xml:space="preserve">Distribución de los contribuyentes del RIF por sector de actividad económica </t>
    </r>
    <r>
      <rPr>
        <b/>
        <vertAlign val="superscript"/>
        <sz val="10"/>
        <color indexed="8"/>
        <rFont val="Soberana Sans"/>
        <family val="3"/>
      </rPr>
      <t>2/</t>
    </r>
  </si>
  <si>
    <r>
      <t xml:space="preserve">Uso del aplicativo "Mis Cuentas" </t>
    </r>
    <r>
      <rPr>
        <b/>
        <vertAlign val="superscript"/>
        <sz val="10"/>
        <color indexed="8"/>
        <rFont val="Soberana Sans"/>
        <family val="3"/>
      </rPr>
      <t>3/</t>
    </r>
  </si>
  <si>
    <r>
      <t xml:space="preserve">Estímulos Fiscales del RIF </t>
    </r>
    <r>
      <rPr>
        <b/>
        <vertAlign val="superscript"/>
        <sz val="10"/>
        <color indexed="8"/>
        <rFont val="Soberana Sans"/>
        <family val="3"/>
      </rPr>
      <t>1/</t>
    </r>
  </si>
  <si>
    <t>-0-</t>
  </si>
  <si>
    <t>Recaudación promedio por acto de fiscalización</t>
  </si>
  <si>
    <t>Total*</t>
  </si>
  <si>
    <t>Los avances se encuentran de acuerdo con la mecánica que se tiene para el cálculo de los Ingresos Tributarios netos administrados por el SAT a partir del último trimestre de 2015, por lo que los resultados anteriores pueden diferir de publicaciones previas.</t>
  </si>
  <si>
    <t>Cuarto trimestre 2017</t>
  </si>
  <si>
    <t>Enero-diciembre</t>
  </si>
  <si>
    <t>Enero-diciembre 2016-2017</t>
  </si>
  <si>
    <t>Declaraciones anuales enero-diciembre</t>
  </si>
  <si>
    <t>No considera operaciones presentadas en papel.</t>
  </si>
  <si>
    <t>Operaciones de comercio exterior enero-diciembre</t>
  </si>
  <si>
    <t>Recaudación derivada de operaciones de comercio exterior
enero-diciembre</t>
  </si>
  <si>
    <t>enero-diciembre</t>
  </si>
  <si>
    <t>Enero - diciembre</t>
  </si>
  <si>
    <t>Importe de la cartera 
(millones de pesos)</t>
  </si>
  <si>
    <t>Oct</t>
  </si>
  <si>
    <t>Nov</t>
  </si>
  <si>
    <t>Dic</t>
  </si>
  <si>
    <t>* La recuperación de cartera de créditos considera 114.4 millones de pesos de pagos de ejercicios anteriores a 2017.</t>
  </si>
  <si>
    <t>Enero-diciembre, 2017</t>
  </si>
  <si>
    <t>Promedio Enero-diciembre</t>
  </si>
  <si>
    <t>Al cuarto trimestre</t>
  </si>
  <si>
    <r>
      <t>4/</t>
    </r>
    <r>
      <rPr>
        <sz val="10"/>
        <rFont val="Soberana Sans"/>
        <family val="3"/>
      </rPr>
      <t xml:space="preserve"> El avance considera 114.4 millones de pesos de pagos de ejercicios anteriores a 2017.</t>
    </r>
  </si>
  <si>
    <r>
      <t>2/</t>
    </r>
    <r>
      <rPr>
        <sz val="10"/>
        <rFont val="Soberana Sans"/>
        <family val="3"/>
      </rPr>
      <t xml:space="preserve"> Considera sólo datos de las administraciones desconcentradas de la AGAFF.</t>
    </r>
  </si>
  <si>
    <t>Diciembre 2016-2017</t>
  </si>
  <si>
    <t>Diciembre 2016 - 2017</t>
  </si>
  <si>
    <t>Saldo final al 31 de diciembre 2017 vs obligaciones contractuales es de 2.47</t>
  </si>
  <si>
    <t>Saldo final al 31 de diciembre de 2017 vs obligaciones contractuales es de 1.10</t>
  </si>
  <si>
    <t>Ejercido 
Ene - Dic
2017</t>
  </si>
  <si>
    <t>Dic 17 vs Dic 16</t>
  </si>
  <si>
    <t>Ene -Dic 2016</t>
  </si>
  <si>
    <t>Ene -Dic 2017</t>
  </si>
  <si>
    <t>Recursos ejercidos
Ene -dic
 2017</t>
  </si>
  <si>
    <t>Dic 17 vs  Dic 16</t>
  </si>
  <si>
    <t>Ene - dic 2016</t>
  </si>
  <si>
    <t>Ene - dic 2017</t>
  </si>
  <si>
    <t>Diciembre</t>
  </si>
  <si>
    <t>Monto 
Contratado
a Diciembre 2017</t>
  </si>
  <si>
    <t>* Erogaciones derivadas del cumplimiento de las obligaciones a cargo del Fideicomiso, indemnización constitucional, salarios caídos y accesorios.</t>
  </si>
  <si>
    <t>Enero - diciembre de 2017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</si>
  <si>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 
c) "Decreto por el que se otorgan beneficios fiscales a quienes tributen en el Régimen de Incorporación Fiscal", publicado en el Diario Oficial de la Federación el 10 de diciembre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</si>
  <si>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r>
      <t xml:space="preserve">Diseño e Imagen del Portal </t>
    </r>
    <r>
      <rPr>
        <sz val="11"/>
        <rFont val="Soberana Sans"/>
        <family val="3"/>
      </rPr>
      <t>*</t>
    </r>
  </si>
  <si>
    <r>
      <rPr>
        <sz val="11"/>
        <rFont val="Soberana Sans"/>
        <family val="3"/>
      </rPr>
      <t>*</t>
    </r>
    <r>
      <rPr>
        <sz val="10"/>
        <rFont val="Soberana Sans"/>
        <family val="3"/>
      </rPr>
      <t xml:space="preserve"> Debido a la falta de disponibilidad de información se presentan cifras al 3er trimestre de 2017.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</si>
</sst>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0.0000000"/>
    <numFmt numFmtId="196" formatCode="0.000000"/>
    <numFmt numFmtId="197" formatCode="#,##0.0,,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b/>
      <sz val="9"/>
      <color indexed="8"/>
      <name val="Soberana Sans"/>
      <family val="3"/>
    </font>
    <font>
      <b/>
      <vertAlign val="superscript"/>
      <sz val="10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sz val="10"/>
      <color rgb="FFFF0000"/>
      <name val="Arial"/>
      <family val="2"/>
    </font>
    <font>
      <sz val="10"/>
      <color rgb="FFFF0000"/>
      <name val="Soberana Sans"/>
      <family val="3"/>
    </font>
    <font>
      <sz val="9"/>
      <color rgb="FF000000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0" fillId="31" borderId="0" applyNumberFormat="0" applyBorder="0" applyAlignment="0" applyProtection="0"/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9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81" fillId="0" borderId="8" applyNumberFormat="0" applyFill="0" applyAlignment="0" applyProtection="0"/>
    <xf numFmtId="0" fontId="100" fillId="0" borderId="9" applyNumberFormat="0" applyFill="0" applyAlignment="0" applyProtection="0"/>
  </cellStyleXfs>
  <cellXfs count="463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Fill="1" applyAlignment="1">
      <alignment vertical="center"/>
    </xf>
    <xf numFmtId="0" fontId="10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439" applyFont="1" applyFill="1" applyBorder="1" applyAlignment="1">
      <alignment horizontal="center" vertical="center" wrapText="1"/>
      <protection/>
    </xf>
    <xf numFmtId="0" fontId="12" fillId="33" borderId="0" xfId="439" applyNumberFormat="1" applyFont="1" applyFill="1" applyBorder="1" applyAlignment="1">
      <alignment horizontal="center" vertical="center" wrapText="1"/>
      <protection/>
    </xf>
    <xf numFmtId="0" fontId="12" fillId="33" borderId="0" xfId="751" applyNumberFormat="1" applyFont="1" applyFill="1" applyBorder="1" applyAlignment="1">
      <alignment horizontal="center" vertical="center" wrapText="1"/>
    </xf>
    <xf numFmtId="0" fontId="14" fillId="33" borderId="0" xfId="119" applyFont="1" applyFill="1" applyBorder="1" applyAlignment="1" applyProtection="1">
      <alignment vertical="center"/>
      <protection/>
    </xf>
    <xf numFmtId="0" fontId="12" fillId="33" borderId="0" xfId="439" applyFont="1" applyFill="1" applyBorder="1" applyAlignment="1">
      <alignment vertical="center"/>
      <protection/>
    </xf>
    <xf numFmtId="0" fontId="12" fillId="33" borderId="0" xfId="439" applyFont="1" applyFill="1">
      <alignment/>
      <protection/>
    </xf>
    <xf numFmtId="0" fontId="12" fillId="33" borderId="0" xfId="384" applyFont="1" applyFill="1" applyBorder="1" applyAlignment="1">
      <alignment horizontal="left" vertical="center"/>
      <protection/>
    </xf>
    <xf numFmtId="0" fontId="12" fillId="33" borderId="0" xfId="384" applyFont="1" applyFill="1" applyBorder="1" applyAlignment="1">
      <alignment horizontal="center" vertical="center"/>
      <protection/>
    </xf>
    <xf numFmtId="0" fontId="12" fillId="33" borderId="0" xfId="384" applyFont="1" applyFill="1" applyBorder="1">
      <alignment/>
      <protection/>
    </xf>
    <xf numFmtId="0" fontId="12" fillId="33" borderId="0" xfId="384" applyFont="1" applyFill="1" applyAlignment="1">
      <alignment horizontal="centerContinuous" vertical="center"/>
      <protection/>
    </xf>
    <xf numFmtId="43" fontId="12" fillId="33" borderId="0" xfId="335" applyFont="1" applyFill="1" applyBorder="1" applyAlignment="1">
      <alignment/>
    </xf>
    <xf numFmtId="9" fontId="13" fillId="33" borderId="0" xfId="771" applyFont="1" applyFill="1" applyBorder="1" applyAlignment="1">
      <alignment/>
    </xf>
    <xf numFmtId="0" fontId="13" fillId="33" borderId="0" xfId="384" applyFont="1" applyFill="1" applyBorder="1">
      <alignment/>
      <protection/>
    </xf>
    <xf numFmtId="3" fontId="12" fillId="33" borderId="0" xfId="384" applyNumberFormat="1" applyFont="1" applyFill="1" applyBorder="1">
      <alignment/>
      <protection/>
    </xf>
    <xf numFmtId="0" fontId="13" fillId="33" borderId="0" xfId="384" applyFont="1" applyFill="1" applyBorder="1" applyAlignment="1">
      <alignment horizontal="left" vertical="center" wrapText="1"/>
      <protection/>
    </xf>
    <xf numFmtId="0" fontId="12" fillId="33" borderId="0" xfId="384" applyFont="1" applyFill="1" applyAlignment="1">
      <alignment horizontal="center"/>
      <protection/>
    </xf>
    <xf numFmtId="0" fontId="12" fillId="33" borderId="0" xfId="384" applyFont="1" applyFill="1" applyAlignment="1">
      <alignment horizontal="center" vertical="center"/>
      <protection/>
    </xf>
    <xf numFmtId="0" fontId="12" fillId="33" borderId="0" xfId="384" applyFont="1" applyFill="1">
      <alignment/>
      <protection/>
    </xf>
    <xf numFmtId="0" fontId="12" fillId="33" borderId="0" xfId="384" applyFont="1" applyFill="1" applyBorder="1" applyAlignment="1">
      <alignment vertical="center"/>
      <protection/>
    </xf>
    <xf numFmtId="0" fontId="12" fillId="33" borderId="0" xfId="384" applyFont="1" applyFill="1" applyBorder="1" applyAlignment="1">
      <alignment horizontal="centerContinuous" vertical="center"/>
      <protection/>
    </xf>
    <xf numFmtId="0" fontId="15" fillId="34" borderId="0" xfId="439" applyFont="1" applyFill="1" applyBorder="1" applyAlignment="1">
      <alignment horizontal="center" vertical="center" wrapText="1"/>
      <protection/>
    </xf>
    <xf numFmtId="9" fontId="12" fillId="33" borderId="0" xfId="771" applyFont="1" applyFill="1" applyBorder="1" applyAlignment="1">
      <alignment horizontal="center" vertical="center"/>
    </xf>
    <xf numFmtId="0" fontId="17" fillId="33" borderId="0" xfId="439" applyFont="1" applyFill="1" applyBorder="1" applyAlignment="1">
      <alignment horizontal="center" vertical="center" wrapText="1"/>
      <protection/>
    </xf>
    <xf numFmtId="3" fontId="17" fillId="33" borderId="0" xfId="439" applyNumberFormat="1" applyFont="1" applyFill="1" applyBorder="1" applyAlignment="1">
      <alignment horizontal="center" vertical="center" wrapText="1"/>
      <protection/>
    </xf>
    <xf numFmtId="4" fontId="17" fillId="33" borderId="0" xfId="439" applyNumberFormat="1" applyFont="1" applyFill="1" applyBorder="1" applyAlignment="1">
      <alignment horizontal="center" vertical="center" wrapText="1"/>
      <protection/>
    </xf>
    <xf numFmtId="165" fontId="17" fillId="33" borderId="0" xfId="439" applyNumberFormat="1" applyFont="1" applyFill="1" applyBorder="1" applyAlignment="1">
      <alignment horizontal="center" vertical="center" wrapText="1"/>
      <protection/>
    </xf>
    <xf numFmtId="165" fontId="12" fillId="33" borderId="0" xfId="346" applyNumberFormat="1" applyFont="1" applyFill="1" applyBorder="1" applyAlignment="1">
      <alignment horizontal="right" vertical="center" wrapText="1"/>
    </xf>
    <xf numFmtId="43" fontId="12" fillId="33" borderId="0" xfId="335" applyFont="1" applyFill="1" applyBorder="1" applyAlignment="1">
      <alignment horizontal="center" vertical="center"/>
    </xf>
    <xf numFmtId="3" fontId="12" fillId="33" borderId="0" xfId="384" applyNumberFormat="1" applyFont="1" applyFill="1" applyBorder="1" applyAlignment="1">
      <alignment horizontal="center" vertical="center"/>
      <protection/>
    </xf>
    <xf numFmtId="165" fontId="12" fillId="33" borderId="0" xfId="384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67" fontId="19" fillId="0" borderId="0" xfId="559" applyFont="1" applyAlignment="1">
      <alignment vertical="center"/>
      <protection/>
    </xf>
    <xf numFmtId="1" fontId="12" fillId="0" borderId="0" xfId="559" applyNumberFormat="1" applyFont="1" applyFill="1" applyBorder="1" applyAlignment="1">
      <alignment horizontal="center" vertical="center" wrapText="1"/>
      <protection/>
    </xf>
    <xf numFmtId="167" fontId="20" fillId="0" borderId="0" xfId="559" applyFont="1" applyAlignment="1">
      <alignment vertical="center"/>
      <protection/>
    </xf>
    <xf numFmtId="179" fontId="19" fillId="0" borderId="0" xfId="131" applyNumberFormat="1" applyFont="1" applyAlignment="1">
      <alignment vertical="center"/>
    </xf>
    <xf numFmtId="1" fontId="19" fillId="0" borderId="0" xfId="131" applyNumberFormat="1" applyFont="1" applyAlignment="1">
      <alignment horizontal="center" vertical="center"/>
    </xf>
    <xf numFmtId="179" fontId="20" fillId="0" borderId="0" xfId="131" applyNumberFormat="1" applyFont="1" applyAlignment="1">
      <alignment vertical="center"/>
    </xf>
    <xf numFmtId="0" fontId="102" fillId="0" borderId="0" xfId="348" applyFont="1">
      <alignment/>
      <protection/>
    </xf>
    <xf numFmtId="0" fontId="103" fillId="10" borderId="0" xfId="348" applyFont="1" applyFill="1" applyAlignment="1">
      <alignment horizontal="center" vertical="center" wrapText="1"/>
      <protection/>
    </xf>
    <xf numFmtId="0" fontId="12" fillId="0" borderId="0" xfId="348" applyFont="1" applyAlignment="1" applyProtection="1">
      <alignment vertical="center"/>
      <protection locked="0"/>
    </xf>
    <xf numFmtId="0" fontId="22" fillId="0" borderId="0" xfId="348" applyFont="1" applyAlignment="1" applyProtection="1">
      <alignment vertical="center"/>
      <protection locked="0"/>
    </xf>
    <xf numFmtId="0" fontId="103" fillId="10" borderId="0" xfId="0" applyFont="1" applyFill="1" applyAlignment="1">
      <alignment horizontal="center" vertical="center" wrapText="1"/>
    </xf>
    <xf numFmtId="167" fontId="13" fillId="10" borderId="0" xfId="608" applyFont="1" applyFill="1" applyAlignment="1">
      <alignment horizontal="center" vertical="center" wrapText="1"/>
      <protection/>
    </xf>
    <xf numFmtId="165" fontId="23" fillId="0" borderId="0" xfId="559" applyNumberFormat="1" applyFont="1" applyFill="1" applyBorder="1" applyAlignment="1">
      <alignment horizontal="right" vertical="center" wrapText="1"/>
      <protection/>
    </xf>
    <xf numFmtId="1" fontId="12" fillId="0" borderId="0" xfId="559" applyNumberFormat="1" applyFont="1" applyFill="1" applyBorder="1" applyAlignment="1">
      <alignment horizontal="right" vertical="center" wrapText="1" indent="1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439" applyNumberFormat="1" applyFont="1" applyFill="1" applyBorder="1" applyAlignment="1">
      <alignment horizontal="center" vertical="center" wrapText="1"/>
      <protection/>
    </xf>
    <xf numFmtId="3" fontId="17" fillId="33" borderId="0" xfId="751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439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348" applyFont="1" applyAlignment="1">
      <alignment vertical="center"/>
      <protection/>
    </xf>
    <xf numFmtId="0" fontId="12" fillId="0" borderId="0" xfId="348" applyFont="1" applyAlignment="1">
      <alignment horizontal="center" vertical="center"/>
      <protection/>
    </xf>
    <xf numFmtId="43" fontId="12" fillId="0" borderId="0" xfId="143" applyFont="1" applyAlignment="1">
      <alignment vertical="center"/>
    </xf>
    <xf numFmtId="2" fontId="12" fillId="0" borderId="0" xfId="348" applyNumberFormat="1" applyFont="1" applyAlignment="1">
      <alignment horizontal="center" vertical="center"/>
      <protection/>
    </xf>
    <xf numFmtId="0" fontId="104" fillId="0" borderId="0" xfId="439" applyFont="1" applyFill="1" applyBorder="1" applyAlignment="1">
      <alignment horizontal="center" vertical="center" wrapText="1"/>
      <protection/>
    </xf>
    <xf numFmtId="3" fontId="105" fillId="0" borderId="0" xfId="439" applyNumberFormat="1" applyFont="1" applyFill="1" applyBorder="1" applyAlignment="1">
      <alignment horizontal="center" vertical="center" wrapText="1"/>
      <protection/>
    </xf>
    <xf numFmtId="182" fontId="12" fillId="0" borderId="0" xfId="143" applyNumberFormat="1" applyFont="1" applyAlignment="1">
      <alignment vertical="center"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2" fillId="10" borderId="0" xfId="348" applyFont="1" applyFill="1" applyAlignment="1">
      <alignment vertical="center"/>
      <protection/>
    </xf>
    <xf numFmtId="0" fontId="12" fillId="10" borderId="0" xfId="348" applyFont="1" applyFill="1" applyAlignment="1">
      <alignment horizontal="center" vertical="center"/>
      <protection/>
    </xf>
    <xf numFmtId="0" fontId="12" fillId="0" borderId="0" xfId="439" applyFont="1" applyFill="1" applyBorder="1" applyAlignment="1">
      <alignment horizontal="center" vertical="center" wrapText="1"/>
      <protection/>
    </xf>
    <xf numFmtId="165" fontId="12" fillId="0" borderId="0" xfId="439" applyNumberFormat="1" applyFont="1" applyFill="1" applyBorder="1" applyAlignment="1">
      <alignment horizontal="right" vertical="center" wrapText="1"/>
      <protection/>
    </xf>
    <xf numFmtId="3" fontId="13" fillId="0" borderId="0" xfId="439" applyNumberFormat="1" applyFont="1" applyFill="1" applyBorder="1" applyAlignment="1">
      <alignment horizontal="center" vertical="center" wrapText="1"/>
      <protection/>
    </xf>
    <xf numFmtId="0" fontId="13" fillId="0" borderId="0" xfId="439" applyFont="1" applyFill="1" applyBorder="1" applyAlignment="1">
      <alignment horizontal="center" vertical="center" wrapText="1"/>
      <protection/>
    </xf>
    <xf numFmtId="165" fontId="13" fillId="0" borderId="0" xfId="439" applyNumberFormat="1" applyFont="1" applyFill="1" applyBorder="1" applyAlignment="1">
      <alignment horizontal="right" vertical="center" wrapText="1"/>
      <protection/>
    </xf>
    <xf numFmtId="182" fontId="12" fillId="0" borderId="0" xfId="143" applyNumberFormat="1" applyFont="1" applyFill="1" applyAlignment="1">
      <alignment vertical="center"/>
    </xf>
    <xf numFmtId="174" fontId="12" fillId="0" borderId="0" xfId="348" applyNumberFormat="1" applyFont="1" applyAlignment="1">
      <alignment horizontal="center" vertical="center"/>
      <protection/>
    </xf>
    <xf numFmtId="0" fontId="12" fillId="0" borderId="0" xfId="695" applyFont="1" applyAlignment="1" applyProtection="1">
      <alignment vertical="center"/>
      <protection locked="0"/>
    </xf>
    <xf numFmtId="0" fontId="12" fillId="0" borderId="0" xfId="695" applyFont="1" applyFill="1" applyAlignment="1" applyProtection="1">
      <alignment vertical="center"/>
      <protection locked="0"/>
    </xf>
    <xf numFmtId="165" fontId="12" fillId="0" borderId="0" xfId="695" applyNumberFormat="1" applyFont="1" applyFill="1" applyBorder="1" applyAlignment="1" applyProtection="1">
      <alignment horizontal="right" vertical="center"/>
      <protection/>
    </xf>
    <xf numFmtId="3" fontId="12" fillId="0" borderId="0" xfId="695" applyNumberFormat="1" applyFont="1" applyAlignment="1" applyProtection="1">
      <alignment vertical="center"/>
      <protection locked="0"/>
    </xf>
    <xf numFmtId="0" fontId="25" fillId="0" borderId="0" xfId="348" applyFont="1" applyAlignment="1">
      <alignment vertical="center"/>
      <protection/>
    </xf>
    <xf numFmtId="0" fontId="25" fillId="0" borderId="0" xfId="695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559" applyFont="1" applyAlignment="1">
      <alignment vertical="center"/>
      <protection/>
    </xf>
    <xf numFmtId="0" fontId="25" fillId="33" borderId="0" xfId="384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3" fillId="0" borderId="0" xfId="348" applyFont="1" applyFill="1" applyAlignment="1">
      <alignment horizontal="center" vertical="center" wrapText="1"/>
      <protection/>
    </xf>
    <xf numFmtId="0" fontId="2" fillId="0" borderId="0" xfId="348" applyAlignment="1" applyProtection="1">
      <alignment vertical="center"/>
      <protection locked="0"/>
    </xf>
    <xf numFmtId="0" fontId="13" fillId="0" borderId="0" xfId="348" applyFont="1" applyAlignment="1" applyProtection="1">
      <alignment horizontal="center" vertical="center"/>
      <protection locked="0"/>
    </xf>
    <xf numFmtId="0" fontId="2" fillId="0" borderId="0" xfId="348" applyFill="1" applyAlignment="1" applyProtection="1">
      <alignment vertical="center"/>
      <protection locked="0"/>
    </xf>
    <xf numFmtId="0" fontId="102" fillId="0" borderId="0" xfId="0" applyFont="1" applyAlignment="1">
      <alignment/>
    </xf>
    <xf numFmtId="0" fontId="103" fillId="10" borderId="0" xfId="0" applyFont="1" applyFill="1" applyAlignment="1">
      <alignment/>
    </xf>
    <xf numFmtId="0" fontId="103" fillId="10" borderId="0" xfId="0" applyFont="1" applyFill="1" applyAlignment="1">
      <alignment vertical="center" wrapText="1"/>
    </xf>
    <xf numFmtId="0" fontId="103" fillId="10" borderId="0" xfId="0" applyFont="1" applyFill="1" applyBorder="1" applyAlignment="1">
      <alignment horizontal="center" vertical="center" wrapText="1"/>
    </xf>
    <xf numFmtId="165" fontId="102" fillId="0" borderId="0" xfId="0" applyNumberFormat="1" applyFont="1" applyAlignment="1">
      <alignment/>
    </xf>
    <xf numFmtId="3" fontId="104" fillId="0" borderId="0" xfId="439" applyNumberFormat="1" applyFont="1" applyFill="1" applyBorder="1" applyAlignment="1">
      <alignment horizontal="center" vertical="center" wrapText="1"/>
      <protection/>
    </xf>
    <xf numFmtId="0" fontId="24" fillId="33" borderId="0" xfId="119" applyFont="1" applyFill="1" applyAlignment="1" applyProtection="1">
      <alignment horizontal="center" vertical="center"/>
      <protection/>
    </xf>
    <xf numFmtId="0" fontId="102" fillId="33" borderId="0" xfId="0" applyFont="1" applyFill="1" applyAlignment="1">
      <alignment horizontal="center" vertical="center"/>
    </xf>
    <xf numFmtId="0" fontId="103" fillId="33" borderId="0" xfId="0" applyFont="1" applyFill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03" fillId="33" borderId="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 wrapText="1"/>
    </xf>
    <xf numFmtId="165" fontId="12" fillId="0" borderId="0" xfId="358" applyNumberFormat="1" applyFont="1" applyFill="1" applyBorder="1">
      <alignment/>
      <protection/>
    </xf>
    <xf numFmtId="0" fontId="10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3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439" applyFont="1" applyFill="1" applyAlignment="1">
      <alignment horizontal="center" vertical="center"/>
      <protection/>
    </xf>
    <xf numFmtId="165" fontId="12" fillId="33" borderId="0" xfId="439" applyNumberFormat="1" applyFont="1" applyFill="1" applyBorder="1" applyAlignment="1">
      <alignment horizontal="right" vertical="center" wrapText="1"/>
      <protection/>
    </xf>
    <xf numFmtId="10" fontId="12" fillId="0" borderId="0" xfId="752" applyNumberFormat="1" applyFont="1" applyAlignment="1">
      <alignment vertical="center"/>
    </xf>
    <xf numFmtId="180" fontId="12" fillId="0" borderId="0" xfId="143" applyNumberFormat="1" applyFont="1" applyAlignment="1">
      <alignment vertical="center"/>
    </xf>
    <xf numFmtId="0" fontId="12" fillId="0" borderId="0" xfId="384" applyFont="1" applyFill="1" applyBorder="1" applyAlignment="1">
      <alignment vertical="center"/>
      <protection/>
    </xf>
    <xf numFmtId="0" fontId="102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131" applyNumberFormat="1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165" fontId="10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center" vertical="center"/>
    </xf>
    <xf numFmtId="3" fontId="10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2" fillId="0" borderId="0" xfId="0" applyNumberFormat="1" applyFont="1" applyBorder="1" applyAlignment="1">
      <alignment horizontal="center" vertical="center"/>
    </xf>
    <xf numFmtId="165" fontId="12" fillId="0" borderId="0" xfId="358" applyNumberFormat="1" applyFont="1" applyFill="1" applyBorder="1" applyAlignment="1">
      <alignment horizontal="center" vertical="center"/>
      <protection/>
    </xf>
    <xf numFmtId="0" fontId="102" fillId="33" borderId="0" xfId="0" applyFont="1" applyFill="1" applyAlignment="1">
      <alignment vertical="center"/>
    </xf>
    <xf numFmtId="0" fontId="12" fillId="33" borderId="0" xfId="439" applyFont="1" applyFill="1" applyAlignment="1">
      <alignment vertical="center"/>
      <protection/>
    </xf>
    <xf numFmtId="3" fontId="12" fillId="0" borderId="0" xfId="348" applyNumberFormat="1" applyFont="1" applyAlignment="1">
      <alignment horizontal="right" vertical="center"/>
      <protection/>
    </xf>
    <xf numFmtId="166" fontId="12" fillId="0" borderId="0" xfId="752" applyNumberFormat="1" applyFont="1" applyAlignment="1">
      <alignment vertical="center"/>
    </xf>
    <xf numFmtId="3" fontId="12" fillId="0" borderId="0" xfId="348" applyNumberFormat="1" applyFont="1" applyAlignment="1">
      <alignment vertical="center"/>
      <protection/>
    </xf>
    <xf numFmtId="3" fontId="12" fillId="0" borderId="0" xfId="348" applyNumberFormat="1" applyFont="1" applyAlignment="1">
      <alignment horizontal="center" vertical="center"/>
      <protection/>
    </xf>
    <xf numFmtId="0" fontId="106" fillId="0" borderId="0" xfId="507" applyFont="1" applyAlignment="1">
      <alignment vertical="center"/>
      <protection/>
    </xf>
    <xf numFmtId="0" fontId="102" fillId="0" borderId="0" xfId="507" applyFont="1" applyAlignment="1">
      <alignment vertical="center"/>
      <protection/>
    </xf>
    <xf numFmtId="3" fontId="102" fillId="0" borderId="0" xfId="507" applyNumberFormat="1" applyFont="1" applyAlignment="1">
      <alignment vertical="center"/>
      <protection/>
    </xf>
    <xf numFmtId="165" fontId="102" fillId="0" borderId="0" xfId="507" applyNumberFormat="1" applyFont="1" applyAlignment="1">
      <alignment vertical="center"/>
      <protection/>
    </xf>
    <xf numFmtId="3" fontId="102" fillId="0" borderId="0" xfId="507" applyNumberFormat="1" applyFont="1" applyAlignment="1">
      <alignment horizontal="center" vertical="center"/>
      <protection/>
    </xf>
    <xf numFmtId="174" fontId="102" fillId="0" borderId="0" xfId="507" applyNumberFormat="1" applyFont="1" applyAlignment="1">
      <alignment horizontal="center" vertical="center"/>
      <protection/>
    </xf>
    <xf numFmtId="0" fontId="102" fillId="0" borderId="0" xfId="507" applyFont="1" applyAlignment="1">
      <alignment horizontal="center" vertical="center"/>
      <protection/>
    </xf>
    <xf numFmtId="0" fontId="106" fillId="0" borderId="0" xfId="507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608" applyFont="1" applyFill="1" applyAlignment="1">
      <alignment horizontal="center" vertical="center" wrapText="1"/>
      <protection/>
    </xf>
    <xf numFmtId="165" fontId="2" fillId="0" borderId="0" xfId="699" applyNumberFormat="1" applyFont="1" applyAlignment="1" applyProtection="1">
      <alignment vertical="center"/>
      <protection locked="0"/>
    </xf>
    <xf numFmtId="0" fontId="2" fillId="0" borderId="0" xfId="348">
      <alignment/>
      <protection/>
    </xf>
    <xf numFmtId="0" fontId="26" fillId="0" borderId="0" xfId="348" applyFont="1" applyAlignment="1" applyProtection="1">
      <alignment horizontal="center" vertical="center"/>
      <protection/>
    </xf>
    <xf numFmtId="0" fontId="2" fillId="0" borderId="0" xfId="348" applyFont="1" applyAlignment="1" applyProtection="1">
      <alignment horizontal="center" vertical="center"/>
      <protection/>
    </xf>
    <xf numFmtId="3" fontId="12" fillId="0" borderId="0" xfId="358" applyNumberFormat="1" applyFont="1" applyFill="1" applyBorder="1">
      <alignment/>
      <protection/>
    </xf>
    <xf numFmtId="167" fontId="9" fillId="0" borderId="0" xfId="608" applyFont="1" applyAlignment="1">
      <alignment vertical="center"/>
      <protection/>
    </xf>
    <xf numFmtId="167" fontId="19" fillId="0" borderId="0" xfId="559" applyFont="1" applyFill="1" applyBorder="1" applyAlignment="1">
      <alignment vertical="center"/>
      <protection/>
    </xf>
    <xf numFmtId="179" fontId="12" fillId="0" borderId="0" xfId="131" applyNumberFormat="1" applyFont="1" applyFill="1" applyBorder="1" applyAlignment="1">
      <alignment horizontal="center" vertical="center"/>
    </xf>
    <xf numFmtId="3" fontId="12" fillId="0" borderId="0" xfId="608" applyNumberFormat="1" applyFont="1" applyFill="1" applyBorder="1" applyAlignment="1" applyProtection="1">
      <alignment vertical="center"/>
      <protection/>
    </xf>
    <xf numFmtId="167" fontId="12" fillId="0" borderId="0" xfId="608" applyFont="1" applyAlignment="1">
      <alignment vertical="center"/>
      <protection/>
    </xf>
    <xf numFmtId="3" fontId="19" fillId="0" borderId="0" xfId="559" applyNumberFormat="1" applyFont="1" applyFill="1" applyBorder="1" applyAlignment="1">
      <alignment vertical="center"/>
      <protection/>
    </xf>
    <xf numFmtId="179" fontId="19" fillId="0" borderId="0" xfId="131" applyNumberFormat="1" applyFont="1" applyFill="1" applyBorder="1" applyAlignment="1">
      <alignment vertical="center"/>
    </xf>
    <xf numFmtId="167" fontId="25" fillId="0" borderId="0" xfId="559" applyFont="1" applyFill="1" applyBorder="1" applyAlignment="1">
      <alignment vertical="center"/>
      <protection/>
    </xf>
    <xf numFmtId="0" fontId="28" fillId="0" borderId="0" xfId="385" applyFont="1" applyFill="1" applyBorder="1" applyAlignment="1">
      <alignment horizontal="left" vertical="center" wrapText="1"/>
      <protection/>
    </xf>
    <xf numFmtId="4" fontId="27" fillId="0" borderId="0" xfId="782" applyNumberFormat="1" applyFont="1" applyFill="1" applyBorder="1" applyAlignment="1">
      <alignment horizontal="center" vertical="center" wrapText="1"/>
    </xf>
    <xf numFmtId="165" fontId="27" fillId="0" borderId="0" xfId="782" applyNumberFormat="1" applyFont="1" applyFill="1" applyBorder="1" applyAlignment="1">
      <alignment horizontal="center" vertical="center" wrapText="1"/>
    </xf>
    <xf numFmtId="165" fontId="28" fillId="0" borderId="0" xfId="385" applyNumberFormat="1" applyFont="1" applyFill="1" applyBorder="1" applyAlignment="1">
      <alignment horizontal="left" vertical="center" wrapText="1"/>
      <protection/>
    </xf>
    <xf numFmtId="0" fontId="103" fillId="10" borderId="0" xfId="507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1" fillId="0" borderId="0" xfId="0" applyFont="1" applyFill="1" applyAlignment="1">
      <alignment horizontal="center" vertical="center"/>
    </xf>
    <xf numFmtId="174" fontId="10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 horizontal="center" vertical="center"/>
    </xf>
    <xf numFmtId="174" fontId="17" fillId="33" borderId="0" xfId="439" applyNumberFormat="1" applyFont="1" applyFill="1" applyBorder="1" applyAlignment="1">
      <alignment horizontal="center" vertical="center" wrapText="1"/>
      <protection/>
    </xf>
    <xf numFmtId="174" fontId="12" fillId="0" borderId="0" xfId="752" applyNumberFormat="1" applyFont="1" applyAlignment="1">
      <alignment vertical="center"/>
    </xf>
    <xf numFmtId="0" fontId="12" fillId="0" borderId="0" xfId="348" applyFont="1" applyAlignment="1" quotePrefix="1">
      <alignment horizontal="center" vertical="center"/>
      <protection/>
    </xf>
    <xf numFmtId="0" fontId="103" fillId="10" borderId="0" xfId="350" applyFont="1" applyFill="1" applyBorder="1" applyAlignment="1">
      <alignment horizontal="center" vertical="center" wrapText="1"/>
      <protection/>
    </xf>
    <xf numFmtId="0" fontId="103" fillId="33" borderId="0" xfId="350" applyFont="1" applyFill="1" applyBorder="1" applyAlignment="1">
      <alignment horizontal="center" vertical="center" wrapText="1"/>
      <protection/>
    </xf>
    <xf numFmtId="0" fontId="102" fillId="33" borderId="0" xfId="35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8" fillId="0" borderId="0" xfId="0" applyFont="1" applyAlignment="1">
      <alignment vertical="center"/>
    </xf>
    <xf numFmtId="0" fontId="109" fillId="0" borderId="0" xfId="119" applyFont="1" applyAlignment="1" applyProtection="1">
      <alignment vertical="center"/>
      <protection/>
    </xf>
    <xf numFmtId="174" fontId="102" fillId="0" borderId="0" xfId="0" applyNumberFormat="1" applyFont="1" applyAlignment="1">
      <alignment/>
    </xf>
    <xf numFmtId="165" fontId="110" fillId="0" borderId="0" xfId="0" applyNumberFormat="1" applyFont="1" applyFill="1" applyBorder="1" applyAlignment="1">
      <alignment horizontal="right" vertical="center" wrapText="1"/>
    </xf>
    <xf numFmtId="165" fontId="111" fillId="33" borderId="0" xfId="350" applyNumberFormat="1" applyFont="1" applyFill="1" applyBorder="1" applyAlignment="1">
      <alignment horizontal="right" vertical="center" wrapText="1"/>
      <protection/>
    </xf>
    <xf numFmtId="165" fontId="102" fillId="33" borderId="0" xfId="350" applyNumberFormat="1" applyFont="1" applyFill="1" applyAlignment="1">
      <alignment horizontal="right" vertical="center"/>
      <protection/>
    </xf>
    <xf numFmtId="174" fontId="102" fillId="0" borderId="0" xfId="0" applyNumberFormat="1" applyFont="1" applyAlignment="1">
      <alignment horizontal="center" vertical="center"/>
    </xf>
    <xf numFmtId="165" fontId="12" fillId="0" borderId="0" xfId="695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439" applyFont="1" applyFill="1" applyBorder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7" fillId="33" borderId="0" xfId="439" applyFont="1" applyFill="1" applyBorder="1" applyAlignment="1">
      <alignment vertical="center" wrapText="1"/>
      <protection/>
    </xf>
    <xf numFmtId="0" fontId="15" fillId="0" borderId="0" xfId="385" applyFont="1" applyFill="1" applyBorder="1" applyAlignment="1">
      <alignment horizontal="left" vertical="center" wrapText="1"/>
      <protection/>
    </xf>
    <xf numFmtId="179" fontId="17" fillId="0" borderId="0" xfId="335" applyNumberFormat="1" applyFont="1" applyFill="1" applyBorder="1" applyAlignment="1">
      <alignment horizontal="left" vertical="center" wrapText="1"/>
    </xf>
    <xf numFmtId="0" fontId="17" fillId="0" borderId="0" xfId="385" applyFont="1" applyFill="1" applyBorder="1" applyAlignment="1">
      <alignment vertical="center"/>
      <protection/>
    </xf>
    <xf numFmtId="174" fontId="12" fillId="33" borderId="0" xfId="439" applyNumberFormat="1" applyFont="1" applyFill="1" applyBorder="1" applyAlignment="1">
      <alignment horizontal="center" vertical="center" wrapText="1"/>
      <protection/>
    </xf>
    <xf numFmtId="0" fontId="104" fillId="0" borderId="0" xfId="439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352">
      <alignment/>
      <protection/>
    </xf>
    <xf numFmtId="0" fontId="2" fillId="0" borderId="0" xfId="352" applyFill="1">
      <alignment/>
      <protection/>
    </xf>
    <xf numFmtId="0" fontId="2" fillId="0" borderId="0" xfId="352" applyFont="1">
      <alignment/>
      <protection/>
    </xf>
    <xf numFmtId="0" fontId="112" fillId="0" borderId="0" xfId="0" applyFont="1" applyAlignment="1">
      <alignment horizontal="justify" vertical="top" wrapText="1"/>
    </xf>
    <xf numFmtId="0" fontId="112" fillId="0" borderId="0" xfId="0" applyFont="1" applyAlignment="1">
      <alignment/>
    </xf>
    <xf numFmtId="0" fontId="17" fillId="33" borderId="13" xfId="445" applyFont="1" applyFill="1" applyBorder="1" applyAlignment="1">
      <alignment horizontal="center" vertical="center" wrapText="1"/>
      <protection/>
    </xf>
    <xf numFmtId="165" fontId="17" fillId="33" borderId="0" xfId="352" applyNumberFormat="1" applyFont="1" applyFill="1" applyBorder="1" applyAlignment="1" applyProtection="1">
      <alignment horizontal="right" vertical="center"/>
      <protection/>
    </xf>
    <xf numFmtId="165" fontId="17" fillId="0" borderId="0" xfId="352" applyNumberFormat="1" applyFont="1" applyFill="1" applyBorder="1" applyAlignment="1" applyProtection="1">
      <alignment horizontal="center" vertical="center"/>
      <protection/>
    </xf>
    <xf numFmtId="174" fontId="17" fillId="0" borderId="0" xfId="143" applyNumberFormat="1" applyFont="1" applyFill="1" applyBorder="1" applyAlignment="1" applyProtection="1">
      <alignment horizontal="center" vertical="center"/>
      <protection/>
    </xf>
    <xf numFmtId="0" fontId="12" fillId="0" borderId="0" xfId="468" applyFont="1" applyFill="1" applyBorder="1">
      <alignment/>
      <protection/>
    </xf>
    <xf numFmtId="0" fontId="13" fillId="0" borderId="13" xfId="468" applyFont="1" applyFill="1" applyBorder="1" applyAlignment="1">
      <alignment horizontal="center" vertical="center"/>
      <protection/>
    </xf>
    <xf numFmtId="0" fontId="13" fillId="0" borderId="13" xfId="468" applyFont="1" applyFill="1" applyBorder="1" applyAlignment="1">
      <alignment horizontal="center" vertical="center" wrapText="1"/>
      <protection/>
    </xf>
    <xf numFmtId="0" fontId="113" fillId="0" borderId="0" xfId="468" applyFont="1" applyFill="1" applyBorder="1" applyAlignment="1">
      <alignment horizontal="center"/>
      <protection/>
    </xf>
    <xf numFmtId="0" fontId="113" fillId="0" borderId="0" xfId="468" applyFont="1" applyFill="1" applyBorder="1">
      <alignment/>
      <protection/>
    </xf>
    <xf numFmtId="0" fontId="114" fillId="0" borderId="0" xfId="468" applyFont="1" applyFill="1" applyBorder="1" applyAlignment="1">
      <alignment horizontal="center"/>
      <protection/>
    </xf>
    <xf numFmtId="0" fontId="12" fillId="0" borderId="0" xfId="468" applyFont="1" applyFill="1" applyBorder="1" applyAlignment="1" applyProtection="1">
      <alignment horizontal="center"/>
      <protection/>
    </xf>
    <xf numFmtId="3" fontId="113" fillId="0" borderId="0" xfId="468" applyNumberFormat="1" applyFont="1" applyFill="1" applyBorder="1">
      <alignment/>
      <protection/>
    </xf>
    <xf numFmtId="0" fontId="115" fillId="0" borderId="0" xfId="468" applyFont="1" applyFill="1">
      <alignment/>
      <protection/>
    </xf>
    <xf numFmtId="0" fontId="116" fillId="0" borderId="0" xfId="468" applyFont="1" applyFill="1" applyAlignment="1">
      <alignment horizontal="right"/>
      <protection/>
    </xf>
    <xf numFmtId="3" fontId="12" fillId="0" borderId="0" xfId="468" applyNumberFormat="1" applyFont="1" applyFill="1" applyBorder="1">
      <alignment/>
      <protection/>
    </xf>
    <xf numFmtId="0" fontId="12" fillId="0" borderId="14" xfId="468" applyFont="1" applyFill="1" applyBorder="1" applyAlignment="1" applyProtection="1">
      <alignment horizontal="center"/>
      <protection/>
    </xf>
    <xf numFmtId="186" fontId="113" fillId="0" borderId="0" xfId="468" applyNumberFormat="1" applyFont="1" applyFill="1" applyBorder="1">
      <alignment/>
      <protection/>
    </xf>
    <xf numFmtId="0" fontId="104" fillId="0" borderId="0" xfId="439" applyFont="1" applyFill="1" applyBorder="1" applyAlignment="1">
      <alignment vertical="center" wrapText="1"/>
      <protection/>
    </xf>
    <xf numFmtId="174" fontId="102" fillId="33" borderId="0" xfId="350" applyNumberFormat="1" applyFont="1" applyFill="1" applyAlignment="1">
      <alignment horizontal="center" vertical="center"/>
      <protection/>
    </xf>
    <xf numFmtId="178" fontId="102" fillId="33" borderId="0" xfId="350" applyNumberFormat="1" applyFont="1" applyFill="1" applyAlignment="1">
      <alignment horizontal="center" vertical="center"/>
      <protection/>
    </xf>
    <xf numFmtId="0" fontId="102" fillId="33" borderId="0" xfId="350" applyFont="1" applyFill="1" applyAlignment="1">
      <alignment horizontal="left" vertical="center"/>
      <protection/>
    </xf>
    <xf numFmtId="0" fontId="12" fillId="0" borderId="0" xfId="696" applyFont="1" applyFill="1" applyBorder="1" applyAlignment="1" applyProtection="1">
      <alignment vertical="center"/>
      <protection locked="0"/>
    </xf>
    <xf numFmtId="0" fontId="110" fillId="35" borderId="0" xfId="696" applyFont="1" applyFill="1" applyBorder="1" applyAlignment="1">
      <alignment horizontal="center" vertical="center"/>
      <protection/>
    </xf>
    <xf numFmtId="0" fontId="12" fillId="0" borderId="0" xfId="696" applyFont="1" applyFill="1" applyBorder="1" applyAlignment="1" applyProtection="1">
      <alignment horizontal="center" vertical="center"/>
      <protection locked="0"/>
    </xf>
    <xf numFmtId="3" fontId="12" fillId="0" borderId="0" xfId="696" applyNumberFormat="1" applyFont="1" applyFill="1" applyBorder="1" applyAlignment="1" applyProtection="1">
      <alignment vertical="center"/>
      <protection locked="0"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0" fontId="102" fillId="0" borderId="0" xfId="508" applyFont="1" applyAlignment="1">
      <alignment vertical="center"/>
      <protection/>
    </xf>
    <xf numFmtId="3" fontId="102" fillId="0" borderId="0" xfId="508" applyNumberFormat="1" applyFont="1" applyAlignment="1">
      <alignment horizontal="center" vertical="center"/>
      <protection/>
    </xf>
    <xf numFmtId="174" fontId="102" fillId="0" borderId="0" xfId="508" applyNumberFormat="1" applyFont="1" applyAlignment="1">
      <alignment horizontal="center" vertical="center"/>
      <protection/>
    </xf>
    <xf numFmtId="165" fontId="102" fillId="0" borderId="0" xfId="508" applyNumberFormat="1" applyFont="1" applyAlignment="1">
      <alignment vertical="center"/>
      <protection/>
    </xf>
    <xf numFmtId="0" fontId="13" fillId="10" borderId="0" xfId="696" applyFont="1" applyFill="1" applyAlignment="1">
      <alignment horizontal="center" vertical="center" wrapText="1"/>
      <protection/>
    </xf>
    <xf numFmtId="0" fontId="23" fillId="10" borderId="0" xfId="696" applyFont="1" applyFill="1" applyAlignment="1">
      <alignment horizontal="center" vertical="center" wrapText="1"/>
      <protection/>
    </xf>
    <xf numFmtId="0" fontId="12" fillId="0" borderId="0" xfId="696" applyFont="1" applyFill="1" applyBorder="1" applyAlignment="1" applyProtection="1">
      <alignment horizontal="center" vertical="center"/>
      <protection/>
    </xf>
    <xf numFmtId="3" fontId="12" fillId="0" borderId="0" xfId="695" applyNumberFormat="1" applyFont="1" applyFill="1" applyBorder="1" applyAlignment="1" applyProtection="1">
      <alignment horizontal="center" vertical="center"/>
      <protection/>
    </xf>
    <xf numFmtId="185" fontId="114" fillId="0" borderId="0" xfId="0" applyNumberFormat="1" applyFont="1" applyBorder="1" applyAlignment="1">
      <alignment/>
    </xf>
    <xf numFmtId="174" fontId="113" fillId="0" borderId="0" xfId="0" applyNumberFormat="1" applyFont="1" applyAlignment="1">
      <alignment/>
    </xf>
    <xf numFmtId="37" fontId="113" fillId="0" borderId="0" xfId="0" applyNumberFormat="1" applyFont="1" applyAlignment="1">
      <alignment/>
    </xf>
    <xf numFmtId="0" fontId="103" fillId="33" borderId="15" xfId="0" applyFont="1" applyFill="1" applyBorder="1" applyAlignment="1">
      <alignment horizontal="center" vertical="center"/>
    </xf>
    <xf numFmtId="0" fontId="102" fillId="33" borderId="16" xfId="0" applyFont="1" applyFill="1" applyBorder="1" applyAlignment="1">
      <alignment horizontal="center" vertical="center"/>
    </xf>
    <xf numFmtId="174" fontId="103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348" applyFont="1" applyAlignment="1" applyProtection="1">
      <alignment horizontal="right" vertical="center"/>
      <protection locked="0"/>
    </xf>
    <xf numFmtId="185" fontId="113" fillId="0" borderId="0" xfId="0" applyNumberFormat="1" applyFont="1" applyBorder="1" applyAlignment="1">
      <alignment vertical="center" wrapText="1"/>
    </xf>
    <xf numFmtId="0" fontId="106" fillId="0" borderId="0" xfId="0" applyFont="1" applyAlignment="1">
      <alignment/>
    </xf>
    <xf numFmtId="3" fontId="102" fillId="0" borderId="0" xfId="0" applyNumberFormat="1" applyFont="1" applyFill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>
      <alignment horizontal="center" vertical="center"/>
      <protection/>
    </xf>
    <xf numFmtId="165" fontId="12" fillId="0" borderId="0" xfId="348" applyNumberFormat="1" applyFont="1" applyAlignment="1" applyProtection="1">
      <alignment horizontal="center" vertical="center"/>
      <protection locked="0"/>
    </xf>
    <xf numFmtId="0" fontId="2" fillId="0" borderId="0" xfId="348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2" fillId="0" borderId="0" xfId="0" applyFont="1" applyAlignment="1">
      <alignment vertical="center"/>
    </xf>
    <xf numFmtId="0" fontId="17" fillId="33" borderId="0" xfId="439" applyFont="1" applyFill="1" applyAlignment="1">
      <alignment vertical="center"/>
      <protection/>
    </xf>
    <xf numFmtId="0" fontId="117" fillId="0" borderId="0" xfId="0" applyFont="1" applyAlignment="1">
      <alignment vertical="center"/>
    </xf>
    <xf numFmtId="3" fontId="117" fillId="0" borderId="0" xfId="0" applyNumberFormat="1" applyFont="1" applyAlignment="1">
      <alignment vertical="center"/>
    </xf>
    <xf numFmtId="3" fontId="112" fillId="0" borderId="0" xfId="0" applyNumberFormat="1" applyFont="1" applyAlignment="1">
      <alignment horizontal="center" vertical="center"/>
    </xf>
    <xf numFmtId="3" fontId="112" fillId="0" borderId="0" xfId="0" applyNumberFormat="1" applyFont="1" applyAlignment="1">
      <alignment vertical="center"/>
    </xf>
    <xf numFmtId="165" fontId="117" fillId="0" borderId="0" xfId="0" applyNumberFormat="1" applyFont="1" applyAlignment="1">
      <alignment horizontal="right" vertical="center"/>
    </xf>
    <xf numFmtId="3" fontId="117" fillId="0" borderId="0" xfId="0" applyNumberFormat="1" applyFont="1" applyAlignment="1">
      <alignment horizontal="left" vertical="center"/>
    </xf>
    <xf numFmtId="165" fontId="112" fillId="0" borderId="0" xfId="0" applyNumberFormat="1" applyFont="1" applyAlignment="1">
      <alignment horizontal="right" vertical="center"/>
    </xf>
    <xf numFmtId="181" fontId="112" fillId="0" borderId="0" xfId="0" applyNumberFormat="1" applyFont="1" applyAlignment="1">
      <alignment vertical="center"/>
    </xf>
    <xf numFmtId="0" fontId="117" fillId="10" borderId="0" xfId="350" applyFont="1" applyFill="1" applyAlignment="1">
      <alignment horizontal="center" vertical="center" wrapText="1"/>
      <protection/>
    </xf>
    <xf numFmtId="165" fontId="112" fillId="0" borderId="0" xfId="421" applyNumberFormat="1" applyFont="1" applyAlignment="1">
      <alignment horizontal="right"/>
      <protection/>
    </xf>
    <xf numFmtId="165" fontId="117" fillId="0" borderId="0" xfId="421" applyNumberFormat="1" applyFont="1" applyAlignment="1">
      <alignment horizontal="right"/>
      <protection/>
    </xf>
    <xf numFmtId="165" fontId="117" fillId="0" borderId="0" xfId="0" applyNumberFormat="1" applyFont="1" applyAlignment="1">
      <alignment horizontal="center" vertical="center"/>
    </xf>
    <xf numFmtId="165" fontId="11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2" fillId="0" borderId="0" xfId="0" applyFont="1" applyFill="1" applyAlignment="1">
      <alignment vertical="center" wrapText="1"/>
    </xf>
    <xf numFmtId="0" fontId="102" fillId="0" borderId="0" xfId="508" applyFont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left" vertical="justify" wrapText="1"/>
    </xf>
    <xf numFmtId="174" fontId="12" fillId="0" borderId="0" xfId="468" applyNumberFormat="1" applyFont="1" applyFill="1" applyBorder="1" applyAlignment="1">
      <alignment horizontal="center"/>
      <protection/>
    </xf>
    <xf numFmtId="174" fontId="12" fillId="0" borderId="14" xfId="468" applyNumberFormat="1" applyFont="1" applyFill="1" applyBorder="1" applyAlignment="1">
      <alignment horizontal="center"/>
      <protection/>
    </xf>
    <xf numFmtId="165" fontId="12" fillId="0" borderId="0" xfId="695" applyNumberFormat="1" applyFont="1" applyAlignment="1" applyProtection="1">
      <alignment vertical="center"/>
      <protection locked="0"/>
    </xf>
    <xf numFmtId="174" fontId="102" fillId="0" borderId="0" xfId="0" applyNumberFormat="1" applyFont="1" applyAlignment="1">
      <alignment horizontal="center"/>
    </xf>
    <xf numFmtId="3" fontId="12" fillId="33" borderId="0" xfId="439" applyNumberFormat="1" applyFont="1" applyFill="1" applyBorder="1" applyAlignment="1">
      <alignment horizontal="right" vertical="center" wrapText="1"/>
      <protection/>
    </xf>
    <xf numFmtId="1" fontId="12" fillId="33" borderId="0" xfId="751" applyNumberFormat="1" applyFont="1" applyFill="1" applyBorder="1" applyAlignment="1">
      <alignment horizontal="center" vertical="center" wrapText="1"/>
    </xf>
    <xf numFmtId="0" fontId="12" fillId="0" borderId="0" xfId="751" applyNumberFormat="1" applyFont="1" applyFill="1" applyBorder="1" applyAlignment="1">
      <alignment horizontal="center" vertical="center" wrapText="1"/>
    </xf>
    <xf numFmtId="3" fontId="12" fillId="0" borderId="0" xfId="751" applyNumberFormat="1" applyFont="1" applyFill="1" applyBorder="1" applyAlignment="1">
      <alignment horizontal="center" vertical="center" wrapText="1"/>
    </xf>
    <xf numFmtId="0" fontId="118" fillId="0" borderId="0" xfId="468" applyFont="1" applyFill="1">
      <alignment/>
      <protection/>
    </xf>
    <xf numFmtId="0" fontId="119" fillId="0" borderId="0" xfId="468" applyFont="1" applyFill="1" applyBorder="1">
      <alignment/>
      <protection/>
    </xf>
    <xf numFmtId="165" fontId="2" fillId="0" borderId="0" xfId="700" applyNumberFormat="1" applyFont="1" applyAlignment="1" applyProtection="1">
      <alignment vertical="center"/>
      <protection locked="0"/>
    </xf>
    <xf numFmtId="0" fontId="120" fillId="0" borderId="0" xfId="0" applyFont="1" applyAlignment="1">
      <alignment horizontal="center" vertical="center" readingOrder="1"/>
    </xf>
    <xf numFmtId="0" fontId="12" fillId="33" borderId="0" xfId="384" applyFont="1" applyFill="1" applyAlignment="1">
      <alignment vertical="center"/>
      <protection/>
    </xf>
    <xf numFmtId="0" fontId="17" fillId="0" borderId="0" xfId="385" applyFont="1" applyAlignment="1">
      <alignment vertical="center"/>
      <protection/>
    </xf>
    <xf numFmtId="0" fontId="12" fillId="33" borderId="0" xfId="384" applyFont="1" applyFill="1" applyAlignment="1">
      <alignment horizontal="left" vertical="center"/>
      <protection/>
    </xf>
    <xf numFmtId="1" fontId="12" fillId="33" borderId="0" xfId="439" applyNumberFormat="1" applyFont="1" applyFill="1" applyBorder="1" applyAlignment="1">
      <alignment horizontal="center" vertical="center" wrapText="1"/>
      <protection/>
    </xf>
    <xf numFmtId="3" fontId="106" fillId="0" borderId="0" xfId="0" applyNumberFormat="1" applyFont="1" applyAlignment="1">
      <alignment/>
    </xf>
    <xf numFmtId="3" fontId="2" fillId="0" borderId="0" xfId="348" applyNumberFormat="1" applyAlignment="1" applyProtection="1">
      <alignment vertical="center"/>
      <protection locked="0"/>
    </xf>
    <xf numFmtId="0" fontId="0" fillId="0" borderId="0" xfId="0" applyAlignment="1">
      <alignment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/>
    </xf>
    <xf numFmtId="165" fontId="111" fillId="0" borderId="0" xfId="0" applyNumberFormat="1" applyFont="1" applyFill="1" applyBorder="1" applyAlignment="1">
      <alignment horizontal="right" vertical="center" wrapText="1"/>
    </xf>
    <xf numFmtId="0" fontId="111" fillId="35" borderId="0" xfId="696" applyFont="1" applyFill="1" applyBorder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2" fillId="0" borderId="0" xfId="695" applyFont="1" applyAlignment="1" applyProtection="1">
      <alignment vertical="center" wrapText="1"/>
      <protection locked="0"/>
    </xf>
    <xf numFmtId="0" fontId="102" fillId="0" borderId="0" xfId="695" applyFont="1" applyAlignment="1">
      <alignment vertical="center"/>
      <protection/>
    </xf>
    <xf numFmtId="0" fontId="117" fillId="0" borderId="0" xfId="0" applyFont="1" applyAlignment="1">
      <alignment/>
    </xf>
    <xf numFmtId="0" fontId="112" fillId="0" borderId="0" xfId="0" applyFont="1" applyAlignment="1">
      <alignment horizontal="left" indent="2"/>
    </xf>
    <xf numFmtId="0" fontId="12" fillId="0" borderId="14" xfId="696" applyFont="1" applyFill="1" applyBorder="1" applyAlignment="1" applyProtection="1">
      <alignment horizontal="center" vertical="center"/>
      <protection locked="0"/>
    </xf>
    <xf numFmtId="3" fontId="12" fillId="0" borderId="14" xfId="695" applyNumberFormat="1" applyFont="1" applyBorder="1" applyAlignment="1" applyProtection="1">
      <alignment vertical="center"/>
      <protection locked="0"/>
    </xf>
    <xf numFmtId="174" fontId="103" fillId="0" borderId="0" xfId="0" applyNumberFormat="1" applyFont="1" applyFill="1" applyAlignment="1">
      <alignment horizontal="center" vertical="center"/>
    </xf>
    <xf numFmtId="174" fontId="102" fillId="0" borderId="0" xfId="0" applyNumberFormat="1" applyFont="1" applyFill="1" applyAlignment="1">
      <alignment horizontal="center" vertical="center"/>
    </xf>
    <xf numFmtId="2" fontId="102" fillId="33" borderId="0" xfId="350" applyNumberFormat="1" applyFont="1" applyFill="1" applyAlignment="1">
      <alignment horizontal="center" vertical="center"/>
      <protection/>
    </xf>
    <xf numFmtId="4" fontId="117" fillId="0" borderId="0" xfId="0" applyNumberFormat="1" applyFont="1" applyAlignment="1">
      <alignment horizontal="right"/>
    </xf>
    <xf numFmtId="174" fontId="117" fillId="0" borderId="0" xfId="0" applyNumberFormat="1" applyFont="1" applyAlignment="1">
      <alignment horizontal="center" vertical="center"/>
    </xf>
    <xf numFmtId="174" fontId="112" fillId="0" borderId="0" xfId="0" applyNumberFormat="1" applyFont="1" applyAlignment="1">
      <alignment horizontal="center" vertical="center"/>
    </xf>
    <xf numFmtId="165" fontId="112" fillId="0" borderId="0" xfId="421" applyNumberFormat="1" applyFont="1" applyAlignment="1">
      <alignment horizontal="center"/>
      <protection/>
    </xf>
    <xf numFmtId="4" fontId="117" fillId="0" borderId="0" xfId="421" applyNumberFormat="1" applyFont="1" applyAlignment="1">
      <alignment horizontal="right"/>
      <protection/>
    </xf>
    <xf numFmtId="0" fontId="17" fillId="0" borderId="0" xfId="384" applyFont="1" applyFill="1" applyBorder="1" applyAlignment="1">
      <alignment horizontal="left" vertical="center" wrapText="1"/>
      <protection/>
    </xf>
    <xf numFmtId="0" fontId="17" fillId="0" borderId="0" xfId="384" applyFont="1" applyFill="1" applyBorder="1" applyAlignment="1">
      <alignment horizontal="center" vertical="center"/>
      <protection/>
    </xf>
    <xf numFmtId="174" fontId="17" fillId="0" borderId="0" xfId="384" applyNumberFormat="1" applyFont="1" applyFill="1" applyBorder="1" applyAlignment="1">
      <alignment horizontal="center" vertical="center"/>
      <protection/>
    </xf>
    <xf numFmtId="2" fontId="17" fillId="0" borderId="0" xfId="384" applyNumberFormat="1" applyFont="1" applyFill="1" applyBorder="1" applyAlignment="1">
      <alignment horizontal="center" vertical="center"/>
      <protection/>
    </xf>
    <xf numFmtId="179" fontId="12" fillId="0" borderId="0" xfId="335" applyNumberFormat="1" applyFont="1" applyFill="1" applyBorder="1" applyAlignment="1">
      <alignment horizontal="left" vertical="center" wrapText="1"/>
    </xf>
    <xf numFmtId="0" fontId="13" fillId="0" borderId="0" xfId="335" applyNumberFormat="1" applyFont="1" applyFill="1" applyBorder="1" applyAlignment="1">
      <alignment horizontal="left" vertical="center"/>
    </xf>
    <xf numFmtId="0" fontId="12" fillId="0" borderId="0" xfId="385" applyFont="1" applyFill="1" applyBorder="1" applyAlignment="1">
      <alignment vertical="center"/>
      <protection/>
    </xf>
    <xf numFmtId="0" fontId="12" fillId="0" borderId="0" xfId="335" applyNumberFormat="1" applyFont="1" applyFill="1" applyBorder="1" applyAlignment="1">
      <alignment horizontal="left" vertical="center" wrapText="1"/>
    </xf>
    <xf numFmtId="197" fontId="102" fillId="0" borderId="0" xfId="0" applyNumberFormat="1" applyFont="1" applyAlignment="1">
      <alignment/>
    </xf>
    <xf numFmtId="197" fontId="12" fillId="0" borderId="0" xfId="0" applyNumberFormat="1" applyFont="1" applyAlignment="1">
      <alignment/>
    </xf>
    <xf numFmtId="197" fontId="103" fillId="0" borderId="0" xfId="0" applyNumberFormat="1" applyFont="1" applyAlignment="1">
      <alignment/>
    </xf>
    <xf numFmtId="165" fontId="12" fillId="0" borderId="0" xfId="0" applyNumberFormat="1" applyFont="1" applyFill="1" applyBorder="1" applyAlignment="1" applyProtection="1">
      <alignment vertical="center"/>
      <protection/>
    </xf>
    <xf numFmtId="0" fontId="102" fillId="0" borderId="0" xfId="0" applyFont="1" applyFill="1" applyAlignment="1">
      <alignment horizontal="center" vertical="center"/>
    </xf>
    <xf numFmtId="0" fontId="13" fillId="10" borderId="0" xfId="348" applyFont="1" applyFill="1" applyAlignment="1">
      <alignment horizontal="center" vertical="center" wrapText="1"/>
      <protection/>
    </xf>
    <xf numFmtId="0" fontId="117" fillId="10" borderId="0" xfId="0" applyFont="1" applyFill="1" applyAlignment="1">
      <alignment horizontal="center" vertical="center" wrapText="1"/>
    </xf>
    <xf numFmtId="0" fontId="91" fillId="0" borderId="0" xfId="0" applyFont="1" applyAlignment="1">
      <alignment vertical="center"/>
    </xf>
    <xf numFmtId="165" fontId="9" fillId="33" borderId="0" xfId="0" applyNumberFormat="1" applyFont="1" applyFill="1" applyAlignment="1">
      <alignment horizontal="center" vertical="center"/>
    </xf>
    <xf numFmtId="0" fontId="102" fillId="0" borderId="0" xfId="0" applyFont="1" applyBorder="1" applyAlignment="1">
      <alignment horizontal="center" vertical="top"/>
    </xf>
    <xf numFmtId="165" fontId="112" fillId="0" borderId="0" xfId="0" applyNumberFormat="1" applyFont="1" applyAlignment="1">
      <alignment horizontal="right"/>
    </xf>
    <xf numFmtId="165" fontId="117" fillId="0" borderId="16" xfId="0" applyNumberFormat="1" applyFont="1" applyBorder="1" applyAlignment="1">
      <alignment horizontal="right" vertical="center"/>
    </xf>
    <xf numFmtId="165" fontId="117" fillId="0" borderId="16" xfId="0" applyNumberFormat="1" applyFont="1" applyBorder="1" applyAlignment="1">
      <alignment horizontal="center" vertical="center"/>
    </xf>
    <xf numFmtId="0" fontId="112" fillId="0" borderId="0" xfId="0" applyFont="1" applyAlignment="1">
      <alignment horizontal="left" vertical="center" indent="1"/>
    </xf>
    <xf numFmtId="0" fontId="117" fillId="0" borderId="16" xfId="0" applyFont="1" applyBorder="1" applyAlignment="1">
      <alignment vertical="center"/>
    </xf>
    <xf numFmtId="0" fontId="112" fillId="0" borderId="0" xfId="0" applyFont="1" applyBorder="1" applyAlignment="1">
      <alignment horizontal="left" vertical="center" indent="1"/>
    </xf>
    <xf numFmtId="165" fontId="112" fillId="0" borderId="0" xfId="0" applyNumberFormat="1" applyFont="1" applyBorder="1" applyAlignment="1">
      <alignment horizontal="right"/>
    </xf>
    <xf numFmtId="174" fontId="117" fillId="0" borderId="16" xfId="0" applyNumberFormat="1" applyFont="1" applyBorder="1" applyAlignment="1">
      <alignment horizontal="center" vertical="center"/>
    </xf>
    <xf numFmtId="165" fontId="117" fillId="0" borderId="0" xfId="421" applyNumberFormat="1" applyFont="1" applyAlignment="1">
      <alignment horizontal="center"/>
      <protection/>
    </xf>
    <xf numFmtId="0" fontId="112" fillId="0" borderId="18" xfId="0" applyFont="1" applyBorder="1" applyAlignment="1">
      <alignment vertical="center"/>
    </xf>
    <xf numFmtId="3" fontId="112" fillId="0" borderId="18" xfId="0" applyNumberFormat="1" applyFont="1" applyBorder="1" applyAlignment="1">
      <alignment vertical="center"/>
    </xf>
    <xf numFmtId="181" fontId="112" fillId="0" borderId="18" xfId="0" applyNumberFormat="1" applyFont="1" applyBorder="1" applyAlignment="1">
      <alignment vertical="center"/>
    </xf>
    <xf numFmtId="4" fontId="112" fillId="0" borderId="0" xfId="0" applyNumberFormat="1" applyFont="1" applyAlignment="1">
      <alignment horizontal="center" vertical="center"/>
    </xf>
    <xf numFmtId="17" fontId="117" fillId="10" borderId="0" xfId="0" applyNumberFormat="1" applyFont="1" applyFill="1" applyAlignment="1" quotePrefix="1">
      <alignment horizontal="center" vertical="center" wrapText="1"/>
    </xf>
    <xf numFmtId="0" fontId="113" fillId="0" borderId="0" xfId="0" applyFont="1" applyAlignment="1">
      <alignment vertical="center"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165" fontId="102" fillId="0" borderId="0" xfId="0" applyNumberFormat="1" applyFont="1" applyFill="1" applyAlignment="1">
      <alignment/>
    </xf>
    <xf numFmtId="165" fontId="102" fillId="0" borderId="0" xfId="0" applyNumberFormat="1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3" fillId="10" borderId="0" xfId="696" applyFont="1" applyFill="1" applyAlignment="1">
      <alignment horizontal="center" vertical="center" wrapText="1"/>
      <protection/>
    </xf>
    <xf numFmtId="165" fontId="103" fillId="0" borderId="0" xfId="0" applyNumberFormat="1" applyFont="1" applyAlignment="1">
      <alignment/>
    </xf>
    <xf numFmtId="165" fontId="15" fillId="33" borderId="0" xfId="352" applyNumberFormat="1" applyFont="1" applyFill="1" applyBorder="1" applyAlignment="1" applyProtection="1">
      <alignment horizontal="right" vertical="center"/>
      <protection/>
    </xf>
    <xf numFmtId="165" fontId="15" fillId="0" borderId="0" xfId="352" applyNumberFormat="1" applyFont="1" applyFill="1" applyBorder="1" applyAlignment="1" applyProtection="1">
      <alignment horizontal="center" vertical="center"/>
      <protection/>
    </xf>
    <xf numFmtId="174" fontId="15" fillId="0" borderId="0" xfId="143" applyNumberFormat="1" applyFont="1" applyFill="1" applyBorder="1" applyAlignment="1" applyProtection="1">
      <alignment horizontal="center" vertical="center"/>
      <protection/>
    </xf>
    <xf numFmtId="0" fontId="112" fillId="36" borderId="0" xfId="0" applyFont="1" applyFill="1" applyAlignment="1">
      <alignment horizontal="left" indent="1"/>
    </xf>
    <xf numFmtId="165" fontId="102" fillId="36" borderId="0" xfId="0" applyNumberFormat="1" applyFont="1" applyFill="1" applyAlignment="1">
      <alignment/>
    </xf>
    <xf numFmtId="165" fontId="17" fillId="36" borderId="0" xfId="352" applyNumberFormat="1" applyFont="1" applyFill="1" applyBorder="1" applyAlignment="1" applyProtection="1">
      <alignment horizontal="right" vertical="center"/>
      <protection/>
    </xf>
    <xf numFmtId="165" fontId="17" fillId="36" borderId="0" xfId="352" applyNumberFormat="1" applyFont="1" applyFill="1" applyBorder="1" applyAlignment="1" applyProtection="1">
      <alignment horizontal="center" vertical="center"/>
      <protection/>
    </xf>
    <xf numFmtId="174" fontId="17" fillId="36" borderId="0" xfId="143" applyNumberFormat="1" applyFont="1" applyFill="1" applyBorder="1" applyAlignment="1" applyProtection="1">
      <alignment horizontal="center" vertical="center"/>
      <protection/>
    </xf>
    <xf numFmtId="0" fontId="112" fillId="36" borderId="14" xfId="0" applyFont="1" applyFill="1" applyBorder="1" applyAlignment="1">
      <alignment horizontal="left" indent="1"/>
    </xf>
    <xf numFmtId="165" fontId="17" fillId="36" borderId="14" xfId="352" applyNumberFormat="1" applyFont="1" applyFill="1" applyBorder="1" applyAlignment="1" applyProtection="1">
      <alignment horizontal="right" vertical="center"/>
      <protection/>
    </xf>
    <xf numFmtId="165" fontId="17" fillId="36" borderId="14" xfId="352" applyNumberFormat="1" applyFont="1" applyFill="1" applyBorder="1" applyAlignment="1" applyProtection="1">
      <alignment horizontal="center" vertical="center"/>
      <protection/>
    </xf>
    <xf numFmtId="174" fontId="17" fillId="36" borderId="14" xfId="143" applyNumberFormat="1" applyFont="1" applyFill="1" applyBorder="1" applyAlignment="1" applyProtection="1">
      <alignment horizontal="center" vertical="center"/>
      <protection/>
    </xf>
    <xf numFmtId="165" fontId="17" fillId="0" borderId="0" xfId="352" applyNumberFormat="1" applyFont="1" applyFill="1" applyBorder="1" applyAlignment="1" applyProtection="1" quotePrefix="1">
      <alignment horizontal="center" vertical="center"/>
      <protection/>
    </xf>
    <xf numFmtId="165" fontId="12" fillId="0" borderId="0" xfId="468" applyNumberFormat="1" applyFont="1" applyFill="1" applyBorder="1" applyAlignment="1" applyProtection="1">
      <alignment horizontal="right" vertical="center" indent="1"/>
      <protection/>
    </xf>
    <xf numFmtId="165" fontId="12" fillId="0" borderId="14" xfId="468" applyNumberFormat="1" applyFont="1" applyFill="1" applyBorder="1" applyAlignment="1" applyProtection="1">
      <alignment horizontal="right" vertical="center" indent="1"/>
      <protection/>
    </xf>
    <xf numFmtId="174" fontId="0" fillId="0" borderId="0" xfId="0" applyNumberFormat="1" applyAlignment="1">
      <alignment vertical="center"/>
    </xf>
    <xf numFmtId="165" fontId="12" fillId="0" borderId="0" xfId="608" applyNumberFormat="1" applyFont="1" applyFill="1" applyBorder="1" applyAlignment="1" applyProtection="1">
      <alignment vertical="center"/>
      <protection/>
    </xf>
    <xf numFmtId="4" fontId="12" fillId="0" borderId="0" xfId="608" applyNumberFormat="1" applyFont="1" applyFill="1" applyBorder="1" applyAlignment="1" applyProtection="1">
      <alignment vertical="center"/>
      <protection/>
    </xf>
    <xf numFmtId="174" fontId="0" fillId="0" borderId="0" xfId="0" applyNumberFormat="1" applyAlignment="1">
      <alignment horizontal="center" vertical="center"/>
    </xf>
    <xf numFmtId="2" fontId="102" fillId="0" borderId="0" xfId="0" applyNumberFormat="1" applyFont="1" applyAlignment="1">
      <alignment horizontal="center" vertical="center"/>
    </xf>
    <xf numFmtId="2" fontId="12" fillId="33" borderId="0" xfId="439" applyNumberFormat="1" applyFont="1" applyFill="1" applyBorder="1" applyAlignment="1">
      <alignment horizontal="center" vertical="center" wrapText="1"/>
      <protection/>
    </xf>
    <xf numFmtId="2" fontId="12" fillId="0" borderId="0" xfId="439" applyNumberFormat="1" applyFont="1" applyFill="1" applyBorder="1" applyAlignment="1">
      <alignment horizontal="center" vertical="center" wrapText="1"/>
      <protection/>
    </xf>
    <xf numFmtId="0" fontId="111" fillId="35" borderId="0" xfId="696" applyFont="1" applyFill="1" applyBorder="1" applyAlignment="1">
      <alignment horizontal="center" vertical="center"/>
      <protection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0" fontId="103" fillId="10" borderId="0" xfId="507" applyFont="1" applyFill="1" applyAlignment="1">
      <alignment horizontal="center" vertical="center"/>
      <protection/>
    </xf>
    <xf numFmtId="0" fontId="103" fillId="10" borderId="0" xfId="348" applyFont="1" applyFill="1" applyAlignment="1">
      <alignment horizontal="center" vertical="center" wrapText="1"/>
      <protection/>
    </xf>
    <xf numFmtId="0" fontId="111" fillId="0" borderId="0" xfId="696" applyFont="1" applyFill="1" applyBorder="1" applyAlignment="1">
      <alignment horizontal="center" vertical="center"/>
      <protection/>
    </xf>
    <xf numFmtId="0" fontId="110" fillId="0" borderId="0" xfId="696" applyFont="1" applyFill="1" applyBorder="1" applyAlignment="1">
      <alignment horizontal="center" vertical="center"/>
      <protection/>
    </xf>
    <xf numFmtId="0" fontId="117" fillId="10" borderId="0" xfId="0" applyFont="1" applyFill="1" applyAlignment="1">
      <alignment horizontal="center" vertical="center" wrapText="1"/>
    </xf>
    <xf numFmtId="3" fontId="12" fillId="0" borderId="0" xfId="696" applyNumberFormat="1" applyFont="1" applyFill="1" applyBorder="1" applyAlignment="1" applyProtection="1">
      <alignment horizontal="center" vertical="center"/>
      <protection/>
    </xf>
    <xf numFmtId="165" fontId="12" fillId="0" borderId="0" xfId="696" applyNumberFormat="1" applyFont="1" applyFill="1" applyBorder="1" applyAlignment="1" applyProtection="1">
      <alignment horizontal="right" vertical="center"/>
      <protection/>
    </xf>
    <xf numFmtId="43" fontId="12" fillId="33" borderId="0" xfId="335" applyFont="1" applyFill="1" applyBorder="1" applyAlignment="1">
      <alignment vertical="center"/>
    </xf>
    <xf numFmtId="9" fontId="13" fillId="33" borderId="0" xfId="771" applyFont="1" applyFill="1" applyBorder="1" applyAlignment="1">
      <alignment vertical="center"/>
    </xf>
    <xf numFmtId="0" fontId="13" fillId="33" borderId="0" xfId="384" applyFont="1" applyFill="1" applyBorder="1" applyAlignment="1">
      <alignment vertical="center"/>
      <protection/>
    </xf>
    <xf numFmtId="3" fontId="12" fillId="33" borderId="0" xfId="384" applyNumberFormat="1" applyFont="1" applyFill="1" applyBorder="1" applyAlignment="1">
      <alignment vertical="center"/>
      <protection/>
    </xf>
    <xf numFmtId="2" fontId="12" fillId="33" borderId="0" xfId="384" applyNumberFormat="1" applyFont="1" applyFill="1" applyAlignment="1">
      <alignment horizontal="center" vertical="center"/>
      <protection/>
    </xf>
    <xf numFmtId="174" fontId="12" fillId="33" borderId="0" xfId="384" applyNumberFormat="1" applyFont="1" applyFill="1" applyAlignment="1">
      <alignment horizontal="center" vertical="center"/>
      <protection/>
    </xf>
    <xf numFmtId="0" fontId="111" fillId="35" borderId="0" xfId="696" applyFont="1" applyFill="1" applyBorder="1" applyAlignment="1">
      <alignment horizontal="center" vertical="center"/>
      <protection/>
    </xf>
    <xf numFmtId="3" fontId="12" fillId="0" borderId="0" xfId="696" applyNumberFormat="1" applyFont="1" applyAlignment="1" applyProtection="1">
      <alignment vertical="center"/>
      <protection locked="0"/>
    </xf>
    <xf numFmtId="4" fontId="12" fillId="0" borderId="0" xfId="358" applyNumberFormat="1" applyFont="1" applyFill="1" applyBorder="1">
      <alignment/>
      <protection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1" fillId="0" borderId="13" xfId="0" applyFont="1" applyFill="1" applyBorder="1" applyAlignment="1">
      <alignment horizontal="center" vertical="center"/>
    </xf>
    <xf numFmtId="0" fontId="111" fillId="35" borderId="0" xfId="696" applyFont="1" applyFill="1" applyBorder="1" applyAlignment="1">
      <alignment horizontal="center" vertical="center"/>
      <protection/>
    </xf>
    <xf numFmtId="0" fontId="111" fillId="0" borderId="0" xfId="696" applyFont="1" applyFill="1" applyBorder="1" applyAlignment="1">
      <alignment horizontal="center" vertical="center"/>
      <protection/>
    </xf>
    <xf numFmtId="0" fontId="122" fillId="0" borderId="0" xfId="696" applyFont="1" applyFill="1" applyBorder="1" applyAlignment="1">
      <alignment horizontal="center" vertical="center"/>
      <protection/>
    </xf>
    <xf numFmtId="0" fontId="12" fillId="0" borderId="0" xfId="695" applyFont="1" applyAlignment="1" applyProtection="1">
      <alignment horizontal="left" vertical="center" wrapText="1"/>
      <protection locked="0"/>
    </xf>
    <xf numFmtId="0" fontId="122" fillId="35" borderId="0" xfId="696" applyFont="1" applyFill="1" applyBorder="1" applyAlignment="1">
      <alignment horizontal="center" vertical="center"/>
      <protection/>
    </xf>
    <xf numFmtId="0" fontId="103" fillId="10" borderId="0" xfId="0" applyFont="1" applyFill="1" applyAlignment="1">
      <alignment horizontal="center"/>
    </xf>
    <xf numFmtId="0" fontId="103" fillId="10" borderId="0" xfId="0" applyFont="1" applyFill="1" applyAlignment="1">
      <alignment horizontal="center" vertical="center" wrapText="1"/>
    </xf>
    <xf numFmtId="0" fontId="102" fillId="0" borderId="0" xfId="0" applyFont="1" applyBorder="1" applyAlignment="1">
      <alignment horizontal="center" vertical="top"/>
    </xf>
    <xf numFmtId="0" fontId="13" fillId="0" borderId="13" xfId="468" applyFont="1" applyFill="1" applyBorder="1" applyAlignment="1">
      <alignment horizontal="center" vertical="center"/>
      <protection/>
    </xf>
    <xf numFmtId="0" fontId="104" fillId="0" borderId="0" xfId="439" applyFont="1" applyFill="1" applyBorder="1" applyAlignment="1">
      <alignment horizontal="left" vertical="center" wrapText="1"/>
      <protection/>
    </xf>
    <xf numFmtId="0" fontId="17" fillId="33" borderId="13" xfId="445" applyFont="1" applyFill="1" applyBorder="1" applyAlignment="1">
      <alignment horizontal="center" vertical="center" wrapText="1"/>
      <protection/>
    </xf>
    <xf numFmtId="0" fontId="17" fillId="33" borderId="19" xfId="445" applyFont="1" applyFill="1" applyBorder="1" applyAlignment="1">
      <alignment horizontal="center" vertical="center" wrapText="1"/>
      <protection/>
    </xf>
    <xf numFmtId="0" fontId="17" fillId="33" borderId="20" xfId="445" applyFont="1" applyFill="1" applyBorder="1" applyAlignment="1">
      <alignment horizontal="center" vertical="center" wrapText="1"/>
      <protection/>
    </xf>
    <xf numFmtId="0" fontId="112" fillId="0" borderId="0" xfId="0" applyFont="1" applyAlignment="1">
      <alignment horizontal="justify" vertical="top" wrapText="1"/>
    </xf>
    <xf numFmtId="0" fontId="112" fillId="0" borderId="0" xfId="0" applyFont="1" applyAlignment="1">
      <alignment/>
    </xf>
    <xf numFmtId="0" fontId="112" fillId="10" borderId="0" xfId="0" applyFont="1" applyFill="1" applyAlignment="1">
      <alignment horizontal="center"/>
    </xf>
    <xf numFmtId="0" fontId="103" fillId="1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center" wrapText="1"/>
    </xf>
    <xf numFmtId="0" fontId="102" fillId="10" borderId="0" xfId="0" applyFont="1" applyFill="1" applyBorder="1" applyAlignment="1">
      <alignment horizontal="center" vertical="center" wrapText="1"/>
    </xf>
    <xf numFmtId="0" fontId="103" fillId="10" borderId="0" xfId="350" applyFont="1" applyFill="1" applyBorder="1" applyAlignment="1">
      <alignment horizontal="center" vertical="center" wrapText="1"/>
      <protection/>
    </xf>
    <xf numFmtId="0" fontId="102" fillId="10" borderId="0" xfId="350" applyFont="1" applyFill="1" applyBorder="1" applyAlignment="1">
      <alignment horizontal="center" vertical="center" wrapText="1"/>
      <protection/>
    </xf>
    <xf numFmtId="0" fontId="103" fillId="10" borderId="0" xfId="0" applyFont="1" applyFill="1" applyAlignment="1">
      <alignment horizontal="center" vertical="center"/>
    </xf>
    <xf numFmtId="167" fontId="13" fillId="10" borderId="0" xfId="608" applyFont="1" applyFill="1" applyAlignment="1">
      <alignment horizontal="center" vertical="center" wrapText="1"/>
      <protection/>
    </xf>
    <xf numFmtId="167" fontId="13" fillId="10" borderId="0" xfId="608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Border="1" applyAlignment="1">
      <alignment horizontal="center" vertical="center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13" fillId="10" borderId="0" xfId="696" applyFont="1" applyFill="1" applyAlignment="1">
      <alignment horizontal="center" vertical="center" wrapText="1"/>
      <protection/>
    </xf>
    <xf numFmtId="0" fontId="103" fillId="10" borderId="0" xfId="348" applyFont="1" applyFill="1" applyAlignment="1">
      <alignment horizontal="center" vertical="center"/>
      <protection/>
    </xf>
    <xf numFmtId="0" fontId="12" fillId="0" borderId="0" xfId="348" applyFont="1" applyFill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03" fillId="10" borderId="0" xfId="507" applyFont="1" applyFill="1" applyAlignment="1">
      <alignment horizontal="center" vertical="center"/>
      <protection/>
    </xf>
    <xf numFmtId="0" fontId="10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0" xfId="0" applyFont="1" applyFill="1" applyAlignment="1">
      <alignment horizontal="justify" vertical="justify" wrapText="1"/>
    </xf>
    <xf numFmtId="0" fontId="13" fillId="34" borderId="0" xfId="439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justify" wrapText="1"/>
    </xf>
    <xf numFmtId="0" fontId="103" fillId="10" borderId="0" xfId="348" applyFont="1" applyFill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17" fillId="10" borderId="0" xfId="0" applyFont="1" applyFill="1" applyAlignment="1">
      <alignment horizontal="center" vertical="center" wrapText="1"/>
    </xf>
    <xf numFmtId="0" fontId="112" fillId="0" borderId="0" xfId="0" applyFont="1" applyAlignment="1">
      <alignment horizontal="left" vertical="center" wrapText="1"/>
    </xf>
    <xf numFmtId="0" fontId="112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13" fillId="34" borderId="0" xfId="384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30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o" xfId="96"/>
    <cellStyle name="Cálculo" xfId="97"/>
    <cellStyle name="Celda de comprobación" xfId="98"/>
    <cellStyle name="Celda vinculada" xfId="99"/>
    <cellStyle name="Encabezado 1" xfId="100"/>
    <cellStyle name="Encabezado 4" xfId="101"/>
    <cellStyle name="Énfasis1" xfId="102"/>
    <cellStyle name="Énfasis2" xfId="103"/>
    <cellStyle name="Énfasis3" xfId="104"/>
    <cellStyle name="Énfasis4" xfId="105"/>
    <cellStyle name="Énfasis5" xfId="106"/>
    <cellStyle name="Énfasis6" xfId="107"/>
    <cellStyle name="Entrada" xfId="108"/>
    <cellStyle name="Estilo 1" xfId="109"/>
    <cellStyle name="Estilo 1 2" xfId="110"/>
    <cellStyle name="Estilo 1 3" xfId="111"/>
    <cellStyle name="Estilo 1_79" xfId="112"/>
    <cellStyle name="Euro" xfId="113"/>
    <cellStyle name="Euro 2" xfId="114"/>
    <cellStyle name="Euro 3" xfId="115"/>
    <cellStyle name="Euro 3 2" xfId="116"/>
    <cellStyle name="Euro 3 3" xfId="117"/>
    <cellStyle name="Euro_79" xfId="118"/>
    <cellStyle name="Hyperlink" xfId="119"/>
    <cellStyle name="Hipervínculo 2" xfId="120"/>
    <cellStyle name="Hipervínculo 2 2" xfId="121"/>
    <cellStyle name="Hipervínculo 2 3" xfId="122"/>
    <cellStyle name="Hipervínculo 2_79" xfId="123"/>
    <cellStyle name="Hipervínculo 3" xfId="124"/>
    <cellStyle name="Hipervínculo 3 2" xfId="125"/>
    <cellStyle name="Hipervínculo 4" xfId="126"/>
    <cellStyle name="Hipervínculo 5" xfId="127"/>
    <cellStyle name="Hipervínculo 6" xfId="128"/>
    <cellStyle name="Followed Hyperlink" xfId="129"/>
    <cellStyle name="Incorrecto" xfId="130"/>
    <cellStyle name="Comma" xfId="131"/>
    <cellStyle name="Comma [0]" xfId="132"/>
    <cellStyle name="Millares [0] 2" xfId="133"/>
    <cellStyle name="Millares [0] 2 2" xfId="134"/>
    <cellStyle name="Millares [0] 3" xfId="135"/>
    <cellStyle name="Millares [0] 4" xfId="136"/>
    <cellStyle name="Millares [0] 4 2" xfId="137"/>
    <cellStyle name="Millares [0] 4 3" xfId="138"/>
    <cellStyle name="Millares 10" xfId="139"/>
    <cellStyle name="Millares 10 2" xfId="140"/>
    <cellStyle name="Millares 11" xfId="141"/>
    <cellStyle name="Millares 11 2" xfId="142"/>
    <cellStyle name="Millares 12" xfId="143"/>
    <cellStyle name="Millares 12 2" xfId="144"/>
    <cellStyle name="Millares 12 3" xfId="145"/>
    <cellStyle name="Millares 13" xfId="146"/>
    <cellStyle name="Millares 14" xfId="147"/>
    <cellStyle name="Millares 15" xfId="148"/>
    <cellStyle name="Millares 16" xfId="149"/>
    <cellStyle name="Millares 16 2" xfId="150"/>
    <cellStyle name="Millares 16 3" xfId="151"/>
    <cellStyle name="Millares 17" xfId="152"/>
    <cellStyle name="Millares 17 2" xfId="153"/>
    <cellStyle name="Millares 18" xfId="154"/>
    <cellStyle name="Millares 18 2" xfId="155"/>
    <cellStyle name="Millares 18 3" xfId="156"/>
    <cellStyle name="Millares 19" xfId="157"/>
    <cellStyle name="Millares 2" xfId="158"/>
    <cellStyle name="Millares 2 2" xfId="159"/>
    <cellStyle name="Millares 2 2 2" xfId="160"/>
    <cellStyle name="Millares 2 2 2 2" xfId="161"/>
    <cellStyle name="Millares 2 2 3" xfId="162"/>
    <cellStyle name="Millares 2 2 3 2" xfId="163"/>
    <cellStyle name="Millares 2 2 4" xfId="164"/>
    <cellStyle name="Millares 2 3" xfId="165"/>
    <cellStyle name="Millares 2 3 2" xfId="166"/>
    <cellStyle name="Millares 2 3 2 2" xfId="167"/>
    <cellStyle name="Millares 2 3 3" xfId="168"/>
    <cellStyle name="Millares 2 3 4" xfId="169"/>
    <cellStyle name="Millares 2 4" xfId="170"/>
    <cellStyle name="Millares 2 4 2" xfId="171"/>
    <cellStyle name="Millares 2 4 3" xfId="172"/>
    <cellStyle name="Millares 2 4 4" xfId="173"/>
    <cellStyle name="Millares 2 5" xfId="174"/>
    <cellStyle name="Millares 2 5 2" xfId="175"/>
    <cellStyle name="Millares 2 5 3" xfId="176"/>
    <cellStyle name="Millares 2 6" xfId="177"/>
    <cellStyle name="Millares 2 6 2" xfId="178"/>
    <cellStyle name="Millares 2 6 3" xfId="179"/>
    <cellStyle name="Millares 2 6 4" xfId="180"/>
    <cellStyle name="Millares 2 7" xfId="181"/>
    <cellStyle name="Millares 2 8" xfId="182"/>
    <cellStyle name="Millares 2 9" xfId="183"/>
    <cellStyle name="Millares 20" xfId="184"/>
    <cellStyle name="Millares 20 2" xfId="185"/>
    <cellStyle name="Millares 21" xfId="186"/>
    <cellStyle name="Millares 22" xfId="187"/>
    <cellStyle name="Millares 23" xfId="188"/>
    <cellStyle name="Millares 24" xfId="189"/>
    <cellStyle name="Millares 25" xfId="190"/>
    <cellStyle name="Millares 26" xfId="191"/>
    <cellStyle name="Millares 27" xfId="192"/>
    <cellStyle name="Millares 28" xfId="193"/>
    <cellStyle name="Millares 29" xfId="194"/>
    <cellStyle name="Millares 3" xfId="195"/>
    <cellStyle name="Millares 3 2" xfId="196"/>
    <cellStyle name="Millares 3 2 2" xfId="197"/>
    <cellStyle name="Millares 3 2 3" xfId="198"/>
    <cellStyle name="Millares 3 2 3 2" xfId="199"/>
    <cellStyle name="Millares 3 2 3 2 2" xfId="200"/>
    <cellStyle name="Millares 3 2 3 2 2 2" xfId="201"/>
    <cellStyle name="Millares 3 2 3 2 3" xfId="202"/>
    <cellStyle name="Millares 3 2 3 3" xfId="203"/>
    <cellStyle name="Millares 3 2 3 3 2" xfId="204"/>
    <cellStyle name="Millares 3 2 3 4" xfId="205"/>
    <cellStyle name="Millares 3 2 3 5" xfId="206"/>
    <cellStyle name="Millares 3 2 4" xfId="207"/>
    <cellStyle name="Millares 3 2 4 2" xfId="208"/>
    <cellStyle name="Millares 3 2 4 3" xfId="209"/>
    <cellStyle name="Millares 3 2 5" xfId="210"/>
    <cellStyle name="Millares 3 2 5 2" xfId="211"/>
    <cellStyle name="Millares 3 2 5 3" xfId="212"/>
    <cellStyle name="Millares 3 2 6" xfId="213"/>
    <cellStyle name="Millares 3 2 7" xfId="214"/>
    <cellStyle name="Millares 3 3" xfId="215"/>
    <cellStyle name="Millares 3 3 2" xfId="216"/>
    <cellStyle name="Millares 3 3 2 2" xfId="217"/>
    <cellStyle name="Millares 3 3 3" xfId="218"/>
    <cellStyle name="Millares 3 4" xfId="219"/>
    <cellStyle name="Millares 3 4 2" xfId="220"/>
    <cellStyle name="Millares 3 4 2 2" xfId="221"/>
    <cellStyle name="Millares 3 4 2 2 2" xfId="222"/>
    <cellStyle name="Millares 3 4 2 3" xfId="223"/>
    <cellStyle name="Millares 3 4 2 4" xfId="224"/>
    <cellStyle name="Millares 3 4 3" xfId="225"/>
    <cellStyle name="Millares 3 4 3 2" xfId="226"/>
    <cellStyle name="Millares 3 4 4" xfId="227"/>
    <cellStyle name="Millares 3 4 5" xfId="228"/>
    <cellStyle name="Millares 3 4 6" xfId="229"/>
    <cellStyle name="Millares 3 5" xfId="230"/>
    <cellStyle name="Millares 3 5 2" xfId="231"/>
    <cellStyle name="Millares 3 6" xfId="232"/>
    <cellStyle name="Millares 3 6 2" xfId="233"/>
    <cellStyle name="Millares 30" xfId="234"/>
    <cellStyle name="Millares 30 2" xfId="235"/>
    <cellStyle name="Millares 31" xfId="236"/>
    <cellStyle name="Millares 32" xfId="237"/>
    <cellStyle name="Millares 33" xfId="238"/>
    <cellStyle name="Millares 34" xfId="239"/>
    <cellStyle name="Millares 35" xfId="240"/>
    <cellStyle name="Millares 36" xfId="241"/>
    <cellStyle name="Millares 36 2" xfId="242"/>
    <cellStyle name="Millares 37" xfId="243"/>
    <cellStyle name="Millares 37 2" xfId="244"/>
    <cellStyle name="Millares 38" xfId="245"/>
    <cellStyle name="Millares 38 2" xfId="246"/>
    <cellStyle name="Millares 39" xfId="247"/>
    <cellStyle name="Millares 39 2" xfId="248"/>
    <cellStyle name="Millares 4" xfId="249"/>
    <cellStyle name="Millares 4 2" xfId="250"/>
    <cellStyle name="Millares 4 2 2" xfId="251"/>
    <cellStyle name="Millares 4 2 3" xfId="252"/>
    <cellStyle name="Millares 4 2 4" xfId="253"/>
    <cellStyle name="Millares 4 3" xfId="254"/>
    <cellStyle name="Millares 4 3 2" xfId="255"/>
    <cellStyle name="Millares 4 3 2 2" xfId="256"/>
    <cellStyle name="Millares 4 3 2 2 2" xfId="257"/>
    <cellStyle name="Millares 4 3 2 3" xfId="258"/>
    <cellStyle name="Millares 4 3 3" xfId="259"/>
    <cellStyle name="Millares 4 4" xfId="260"/>
    <cellStyle name="Millares 4 5" xfId="261"/>
    <cellStyle name="Millares 4 5 2" xfId="262"/>
    <cellStyle name="Millares 4 6" xfId="263"/>
    <cellStyle name="Millares 40" xfId="264"/>
    <cellStyle name="Millares 41" xfId="265"/>
    <cellStyle name="Millares 42" xfId="266"/>
    <cellStyle name="Millares 43" xfId="267"/>
    <cellStyle name="Millares 44" xfId="268"/>
    <cellStyle name="Millares 45" xfId="269"/>
    <cellStyle name="Millares 46" xfId="270"/>
    <cellStyle name="Millares 47" xfId="271"/>
    <cellStyle name="Millares 48" xfId="272"/>
    <cellStyle name="Millares 49" xfId="273"/>
    <cellStyle name="Millares 5" xfId="274"/>
    <cellStyle name="Millares 5 2" xfId="275"/>
    <cellStyle name="Millares 50" xfId="276"/>
    <cellStyle name="Millares 51" xfId="277"/>
    <cellStyle name="Millares 52" xfId="278"/>
    <cellStyle name="Millares 53" xfId="279"/>
    <cellStyle name="Millares 54" xfId="280"/>
    <cellStyle name="Millares 54 2" xfId="281"/>
    <cellStyle name="Millares 55" xfId="282"/>
    <cellStyle name="Millares 55 2" xfId="283"/>
    <cellStyle name="Millares 56" xfId="284"/>
    <cellStyle name="Millares 56 2" xfId="285"/>
    <cellStyle name="Millares 56 3" xfId="286"/>
    <cellStyle name="Millares 57" xfId="287"/>
    <cellStyle name="Millares 58" xfId="288"/>
    <cellStyle name="Millares 59" xfId="289"/>
    <cellStyle name="Millares 6" xfId="290"/>
    <cellStyle name="Millares 6 2" xfId="291"/>
    <cellStyle name="Millares 60" xfId="292"/>
    <cellStyle name="Millares 61" xfId="293"/>
    <cellStyle name="Millares 62" xfId="294"/>
    <cellStyle name="Millares 63" xfId="295"/>
    <cellStyle name="Millares 64" xfId="296"/>
    <cellStyle name="Millares 65" xfId="297"/>
    <cellStyle name="Millares 66" xfId="298"/>
    <cellStyle name="Millares 67" xfId="299"/>
    <cellStyle name="Millares 68" xfId="300"/>
    <cellStyle name="Millares 69" xfId="301"/>
    <cellStyle name="Millares 7" xfId="302"/>
    <cellStyle name="Millares 7 2" xfId="303"/>
    <cellStyle name="Millares 70" xfId="304"/>
    <cellStyle name="Millares 71" xfId="305"/>
    <cellStyle name="Millares 72" xfId="306"/>
    <cellStyle name="Millares 73" xfId="307"/>
    <cellStyle name="Millares 74" xfId="308"/>
    <cellStyle name="Millares 75" xfId="309"/>
    <cellStyle name="Millares 76" xfId="310"/>
    <cellStyle name="Millares 77" xfId="311"/>
    <cellStyle name="Millares 78" xfId="312"/>
    <cellStyle name="Millares 79" xfId="313"/>
    <cellStyle name="Millares 8" xfId="314"/>
    <cellStyle name="Millares 8 2" xfId="315"/>
    <cellStyle name="Millares 80" xfId="316"/>
    <cellStyle name="Millares 81" xfId="317"/>
    <cellStyle name="Millares 82" xfId="318"/>
    <cellStyle name="Millares 83" xfId="319"/>
    <cellStyle name="Millares 84" xfId="320"/>
    <cellStyle name="Millares 85" xfId="321"/>
    <cellStyle name="Millares 86" xfId="322"/>
    <cellStyle name="Millares 87" xfId="323"/>
    <cellStyle name="Millares 88" xfId="324"/>
    <cellStyle name="Millares 89" xfId="325"/>
    <cellStyle name="Millares 9" xfId="326"/>
    <cellStyle name="Millares 9 2" xfId="327"/>
    <cellStyle name="Millares 90" xfId="328"/>
    <cellStyle name="Millares 91" xfId="329"/>
    <cellStyle name="Millares 92" xfId="330"/>
    <cellStyle name="Millares 93" xfId="331"/>
    <cellStyle name="Millares 94" xfId="332"/>
    <cellStyle name="Millares 95" xfId="333"/>
    <cellStyle name="Millares 96" xfId="334"/>
    <cellStyle name="Millares_PAMC2004 2" xfId="335"/>
    <cellStyle name="Currency" xfId="336"/>
    <cellStyle name="Currency [0]" xfId="337"/>
    <cellStyle name="Moneda 2" xfId="338"/>
    <cellStyle name="Moneda 2 2" xfId="339"/>
    <cellStyle name="Moneda 3" xfId="340"/>
    <cellStyle name="Moneda 3 2" xfId="341"/>
    <cellStyle name="Moneda 3 2 2" xfId="342"/>
    <cellStyle name="Moneda 3 3" xfId="343"/>
    <cellStyle name="Moneda 4" xfId="344"/>
    <cellStyle name="Moneda 4 2" xfId="345"/>
    <cellStyle name="Moneda_PAMC2004 2" xfId="346"/>
    <cellStyle name="Neutral" xfId="347"/>
    <cellStyle name="Normal 10" xfId="348"/>
    <cellStyle name="Normal 10 2" xfId="349"/>
    <cellStyle name="Normal 10 2 2" xfId="350"/>
    <cellStyle name="Normal 10 2 2 2" xfId="351"/>
    <cellStyle name="Normal 10 2 3" xfId="352"/>
    <cellStyle name="Normal 10 3" xfId="353"/>
    <cellStyle name="Normal 10_79" xfId="354"/>
    <cellStyle name="Normal 100" xfId="355"/>
    <cellStyle name="Normal 101" xfId="356"/>
    <cellStyle name="Normal 101 2" xfId="357"/>
    <cellStyle name="Normal 102" xfId="358"/>
    <cellStyle name="Normal 102 2" xfId="359"/>
    <cellStyle name="Normal 103" xfId="360"/>
    <cellStyle name="Normal 103 2" xfId="361"/>
    <cellStyle name="Normal 104" xfId="362"/>
    <cellStyle name="Normal 104 2" xfId="363"/>
    <cellStyle name="Normal 105" xfId="364"/>
    <cellStyle name="Normal 106" xfId="365"/>
    <cellStyle name="Normal 107" xfId="366"/>
    <cellStyle name="Normal 108" xfId="367"/>
    <cellStyle name="Normal 109" xfId="368"/>
    <cellStyle name="Normal 11" xfId="369"/>
    <cellStyle name="Normal 11 2" xfId="370"/>
    <cellStyle name="Normal 11 2 2" xfId="371"/>
    <cellStyle name="Normal 11 3" xfId="372"/>
    <cellStyle name="Normal 11 4" xfId="373"/>
    <cellStyle name="Normal 11_79" xfId="374"/>
    <cellStyle name="Normal 110" xfId="375"/>
    <cellStyle name="Normal 111" xfId="376"/>
    <cellStyle name="Normal 112" xfId="377"/>
    <cellStyle name="Normal 113" xfId="378"/>
    <cellStyle name="Normal 114" xfId="379"/>
    <cellStyle name="Normal 12" xfId="380"/>
    <cellStyle name="Normal 12 2" xfId="381"/>
    <cellStyle name="Normal 12 3" xfId="382"/>
    <cellStyle name="Normal 12_79" xfId="383"/>
    <cellStyle name="Normal 120" xfId="384"/>
    <cellStyle name="Normal 120 2" xfId="385"/>
    <cellStyle name="Normal 120 2 2" xfId="386"/>
    <cellStyle name="Normal 120 3" xfId="387"/>
    <cellStyle name="Normal 120 4" xfId="388"/>
    <cellStyle name="Normal 120 5" xfId="389"/>
    <cellStyle name="Normal 120 6" xfId="390"/>
    <cellStyle name="Normal 123" xfId="391"/>
    <cellStyle name="Normal 13" xfId="392"/>
    <cellStyle name="Normal 13 2" xfId="393"/>
    <cellStyle name="Normal 13 3" xfId="394"/>
    <cellStyle name="Normal 13 3 2" xfId="395"/>
    <cellStyle name="Normal 13 3 2 2" xfId="396"/>
    <cellStyle name="Normal 13 3 2 2 2" xfId="397"/>
    <cellStyle name="Normal 13 3 2 3" xfId="398"/>
    <cellStyle name="Normal 13 3 3" xfId="399"/>
    <cellStyle name="Normal 13 3 3 2" xfId="400"/>
    <cellStyle name="Normal 13 3 4" xfId="401"/>
    <cellStyle name="Normal 13 4" xfId="402"/>
    <cellStyle name="Normal 13 5" xfId="403"/>
    <cellStyle name="Normal 13 5 2" xfId="404"/>
    <cellStyle name="Normal 13_79" xfId="405"/>
    <cellStyle name="Normal 14" xfId="406"/>
    <cellStyle name="Normal 14 2" xfId="407"/>
    <cellStyle name="Normal 14 3" xfId="408"/>
    <cellStyle name="Normal 14 3 2" xfId="409"/>
    <cellStyle name="Normal 14 3 2 2" xfId="410"/>
    <cellStyle name="Normal 14 3 2 2 2" xfId="411"/>
    <cellStyle name="Normal 14 3 2 3" xfId="412"/>
    <cellStyle name="Normal 14 3 3" xfId="413"/>
    <cellStyle name="Normal 14 3 3 2" xfId="414"/>
    <cellStyle name="Normal 14 3 4" xfId="415"/>
    <cellStyle name="Normal 14 4" xfId="416"/>
    <cellStyle name="Normal 14 5" xfId="417"/>
    <cellStyle name="Normal 14 5 2" xfId="418"/>
    <cellStyle name="Normal 14_79" xfId="419"/>
    <cellStyle name="Normal 15" xfId="420"/>
    <cellStyle name="Normal 15 2" xfId="421"/>
    <cellStyle name="Normal 15 2 2" xfId="422"/>
    <cellStyle name="Normal 15_79" xfId="423"/>
    <cellStyle name="Normal 16" xfId="424"/>
    <cellStyle name="Normal 16 2" xfId="425"/>
    <cellStyle name="Normal 16 3" xfId="426"/>
    <cellStyle name="Normal 16 4" xfId="427"/>
    <cellStyle name="Normal 16_79" xfId="428"/>
    <cellStyle name="Normal 17" xfId="429"/>
    <cellStyle name="Normal 17 2" xfId="430"/>
    <cellStyle name="Normal 17_79" xfId="431"/>
    <cellStyle name="Normal 18" xfId="432"/>
    <cellStyle name="Normal 18 2" xfId="433"/>
    <cellStyle name="Normal 18_79" xfId="434"/>
    <cellStyle name="Normal 19" xfId="435"/>
    <cellStyle name="Normal 19 2" xfId="436"/>
    <cellStyle name="Normal 19 3" xfId="437"/>
    <cellStyle name="Normal 19_79" xfId="438"/>
    <cellStyle name="Normal 2" xfId="439"/>
    <cellStyle name="Normal 2 10" xfId="440"/>
    <cellStyle name="Normal 2 11" xfId="441"/>
    <cellStyle name="Normal 2 2" xfId="442"/>
    <cellStyle name="Normal 2 2 10" xfId="443"/>
    <cellStyle name="Normal 2 2 2" xfId="444"/>
    <cellStyle name="Normal 2 2 2 2" xfId="445"/>
    <cellStyle name="Normal 2 2 2_79" xfId="446"/>
    <cellStyle name="Normal 2 2 3" xfId="447"/>
    <cellStyle name="Normal 2 2 3 2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_79" xfId="455"/>
    <cellStyle name="Normal 2 3" xfId="456"/>
    <cellStyle name="Normal 2 3 2" xfId="457"/>
    <cellStyle name="Normal 2 3 2 2" xfId="458"/>
    <cellStyle name="Normal 2 3 3" xfId="459"/>
    <cellStyle name="Normal 2 3_79" xfId="460"/>
    <cellStyle name="Normal 2 4" xfId="461"/>
    <cellStyle name="Normal 2 4 2" xfId="462"/>
    <cellStyle name="Normal 2 4_79" xfId="463"/>
    <cellStyle name="Normal 2 5" xfId="464"/>
    <cellStyle name="Normal 2 5 2" xfId="465"/>
    <cellStyle name="Normal 2 6" xfId="466"/>
    <cellStyle name="Normal 2 6 2" xfId="467"/>
    <cellStyle name="Normal 2 7" xfId="468"/>
    <cellStyle name="Normal 2 7 2" xfId="469"/>
    <cellStyle name="Normal 2 7 3" xfId="470"/>
    <cellStyle name="Normal 2 8" xfId="471"/>
    <cellStyle name="Normal 2 9" xfId="472"/>
    <cellStyle name="Normal 2_79" xfId="473"/>
    <cellStyle name="Normal 20" xfId="474"/>
    <cellStyle name="Normal 20 2" xfId="475"/>
    <cellStyle name="Normal 20_79" xfId="476"/>
    <cellStyle name="Normal 21" xfId="477"/>
    <cellStyle name="Normal 21 2" xfId="478"/>
    <cellStyle name="Normal 21_79" xfId="479"/>
    <cellStyle name="Normal 22" xfId="480"/>
    <cellStyle name="Normal 22 2" xfId="481"/>
    <cellStyle name="Normal 22_79" xfId="482"/>
    <cellStyle name="Normal 23" xfId="483"/>
    <cellStyle name="Normal 23 2" xfId="484"/>
    <cellStyle name="Normal 23_79" xfId="485"/>
    <cellStyle name="Normal 24" xfId="486"/>
    <cellStyle name="Normal 24 2" xfId="487"/>
    <cellStyle name="Normal 24_79" xfId="488"/>
    <cellStyle name="Normal 25" xfId="489"/>
    <cellStyle name="Normal 25 2" xfId="490"/>
    <cellStyle name="Normal 25_79" xfId="491"/>
    <cellStyle name="Normal 26" xfId="492"/>
    <cellStyle name="Normal 26 2" xfId="493"/>
    <cellStyle name="Normal 26_79" xfId="494"/>
    <cellStyle name="Normal 27" xfId="495"/>
    <cellStyle name="Normal 27 2" xfId="496"/>
    <cellStyle name="Normal 27_79" xfId="497"/>
    <cellStyle name="Normal 28" xfId="498"/>
    <cellStyle name="Normal 28 2" xfId="499"/>
    <cellStyle name="Normal 28_79" xfId="500"/>
    <cellStyle name="Normal 29" xfId="501"/>
    <cellStyle name="Normal 29 2" xfId="502"/>
    <cellStyle name="Normal 29_79" xfId="503"/>
    <cellStyle name="Normal 3" xfId="504"/>
    <cellStyle name="Normal 3 10" xfId="505"/>
    <cellStyle name="Normal 3 11" xfId="506"/>
    <cellStyle name="Normal 3 2" xfId="507"/>
    <cellStyle name="Normal 3 2 2" xfId="508"/>
    <cellStyle name="Normal 3 2 2 2" xfId="509"/>
    <cellStyle name="Normal 3 2 2 2 2" xfId="510"/>
    <cellStyle name="Normal 3 2 2 3" xfId="511"/>
    <cellStyle name="Normal 3 2 2 4" xfId="512"/>
    <cellStyle name="Normal 3 2 3" xfId="513"/>
    <cellStyle name="Normal 3 2 3 2" xfId="514"/>
    <cellStyle name="Normal 3 2 3 2 2" xfId="515"/>
    <cellStyle name="Normal 3 2 3 3" xfId="516"/>
    <cellStyle name="Normal 3 2 3 4" xfId="517"/>
    <cellStyle name="Normal 3 2 4" xfId="518"/>
    <cellStyle name="Normal 3 2 4 2" xfId="519"/>
    <cellStyle name="Normal 3 2 5" xfId="520"/>
    <cellStyle name="Normal 3 2 6" xfId="521"/>
    <cellStyle name="Normal 3 2 7" xfId="522"/>
    <cellStyle name="Normal 3 2_79" xfId="523"/>
    <cellStyle name="Normal 3 3" xfId="524"/>
    <cellStyle name="Normal 3 3 2" xfId="525"/>
    <cellStyle name="Normal 3 3 2 2" xfId="526"/>
    <cellStyle name="Normal 3 3 2 2 2" xfId="527"/>
    <cellStyle name="Normal 3 3 2 3" xfId="528"/>
    <cellStyle name="Normal 3 3 3" xfId="529"/>
    <cellStyle name="Normal 3 3 3 2" xfId="530"/>
    <cellStyle name="Normal 3 3 4" xfId="531"/>
    <cellStyle name="Normal 3 3 5" xfId="532"/>
    <cellStyle name="Normal 3 4" xfId="533"/>
    <cellStyle name="Normal 3 4 2" xfId="534"/>
    <cellStyle name="Normal 3 4 2 2" xfId="535"/>
    <cellStyle name="Normal 3 4 3" xfId="536"/>
    <cellStyle name="Normal 3 4 4" xfId="537"/>
    <cellStyle name="Normal 3 5" xfId="538"/>
    <cellStyle name="Normal 3 5 2" xfId="539"/>
    <cellStyle name="Normal 3 5 2 2" xfId="540"/>
    <cellStyle name="Normal 3 5 3" xfId="541"/>
    <cellStyle name="Normal 3 5 4" xfId="542"/>
    <cellStyle name="Normal 3 6" xfId="543"/>
    <cellStyle name="Normal 3 6 2" xfId="544"/>
    <cellStyle name="Normal 3 6 3" xfId="545"/>
    <cellStyle name="Normal 3 6 4" xfId="546"/>
    <cellStyle name="Normal 3 7" xfId="547"/>
    <cellStyle name="Normal 3 7 2" xfId="548"/>
    <cellStyle name="Normal 3 8" xfId="549"/>
    <cellStyle name="Normal 3 9" xfId="550"/>
    <cellStyle name="Normal 3_79" xfId="551"/>
    <cellStyle name="Normal 30" xfId="552"/>
    <cellStyle name="Normal 30 2" xfId="553"/>
    <cellStyle name="Normal 30_79" xfId="554"/>
    <cellStyle name="Normal 31" xfId="555"/>
    <cellStyle name="Normal 31 2" xfId="556"/>
    <cellStyle name="Normal 31_79" xfId="557"/>
    <cellStyle name="Normal 32" xfId="558"/>
    <cellStyle name="Normal 32 2" xfId="559"/>
    <cellStyle name="Normal 32 2 2" xfId="560"/>
    <cellStyle name="Normal 32 3" xfId="561"/>
    <cellStyle name="Normal 32_79" xfId="562"/>
    <cellStyle name="Normal 33" xfId="563"/>
    <cellStyle name="Normal 33 2" xfId="564"/>
    <cellStyle name="Normal 34" xfId="565"/>
    <cellStyle name="Normal 34 2" xfId="566"/>
    <cellStyle name="Normal 34_79" xfId="567"/>
    <cellStyle name="Normal 35" xfId="568"/>
    <cellStyle name="Normal 35 2" xfId="569"/>
    <cellStyle name="Normal 36" xfId="570"/>
    <cellStyle name="Normal 36 2" xfId="571"/>
    <cellStyle name="Normal 37" xfId="572"/>
    <cellStyle name="Normal 37 2" xfId="573"/>
    <cellStyle name="Normal 37_79" xfId="574"/>
    <cellStyle name="Normal 38" xfId="575"/>
    <cellStyle name="Normal 38 2" xfId="576"/>
    <cellStyle name="Normal 38_79" xfId="577"/>
    <cellStyle name="Normal 39" xfId="578"/>
    <cellStyle name="Normal 39 2" xfId="579"/>
    <cellStyle name="Normal 4" xfId="580"/>
    <cellStyle name="Normal 4 10" xfId="581"/>
    <cellStyle name="Normal 4 11" xfId="582"/>
    <cellStyle name="Normal 4 2" xfId="583"/>
    <cellStyle name="Normal 4 2 2" xfId="584"/>
    <cellStyle name="Normal 4 2 3" xfId="585"/>
    <cellStyle name="Normal 4 2_79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5" xfId="592"/>
    <cellStyle name="Normal 4 6" xfId="593"/>
    <cellStyle name="Normal 4 7" xfId="594"/>
    <cellStyle name="Normal 4 8" xfId="595"/>
    <cellStyle name="Normal 4 9" xfId="596"/>
    <cellStyle name="Normal 4_79" xfId="597"/>
    <cellStyle name="Normal 40" xfId="598"/>
    <cellStyle name="Normal 40 2" xfId="599"/>
    <cellStyle name="Normal 41" xfId="600"/>
    <cellStyle name="Normal 41 2" xfId="601"/>
    <cellStyle name="Normal 42" xfId="602"/>
    <cellStyle name="Normal 42 2" xfId="603"/>
    <cellStyle name="Normal 43" xfId="604"/>
    <cellStyle name="Normal 43 2" xfId="605"/>
    <cellStyle name="Normal 44" xfId="606"/>
    <cellStyle name="Normal 44 2" xfId="607"/>
    <cellStyle name="Normal 45" xfId="608"/>
    <cellStyle name="Normal 45 2" xfId="609"/>
    <cellStyle name="Normal 45 3" xfId="610"/>
    <cellStyle name="Normal 46" xfId="611"/>
    <cellStyle name="Normal 47" xfId="612"/>
    <cellStyle name="Normal 48" xfId="613"/>
    <cellStyle name="Normal 49" xfId="614"/>
    <cellStyle name="Normal 5" xfId="615"/>
    <cellStyle name="Normal 5 2" xfId="616"/>
    <cellStyle name="Normal 5 2 2" xfId="617"/>
    <cellStyle name="Normal 5 2 2 2" xfId="618"/>
    <cellStyle name="Normal 5 2 3" xfId="619"/>
    <cellStyle name="Normal 5 2 4" xfId="620"/>
    <cellStyle name="Normal 5 2 5" xfId="621"/>
    <cellStyle name="Normal 5 3" xfId="622"/>
    <cellStyle name="Normal 5 3 2" xfId="623"/>
    <cellStyle name="Normal 5 4" xfId="624"/>
    <cellStyle name="Normal 5 5" xfId="625"/>
    <cellStyle name="Normal 5_79" xfId="626"/>
    <cellStyle name="Normal 50" xfId="627"/>
    <cellStyle name="Normal 51" xfId="628"/>
    <cellStyle name="Normal 52" xfId="629"/>
    <cellStyle name="Normal 53" xfId="630"/>
    <cellStyle name="Normal 54" xfId="631"/>
    <cellStyle name="Normal 55" xfId="632"/>
    <cellStyle name="Normal 56" xfId="633"/>
    <cellStyle name="Normal 57" xfId="634"/>
    <cellStyle name="Normal 58" xfId="635"/>
    <cellStyle name="Normal 59" xfId="636"/>
    <cellStyle name="Normal 6" xfId="637"/>
    <cellStyle name="Normal 6 2" xfId="638"/>
    <cellStyle name="Normal 6 2 2" xfId="639"/>
    <cellStyle name="Normal 6 2 2 2" xfId="640"/>
    <cellStyle name="Normal 6 2 3" xfId="641"/>
    <cellStyle name="Normal 6 2 4" xfId="642"/>
    <cellStyle name="Normal 6 2 5" xfId="643"/>
    <cellStyle name="Normal 6 3" xfId="644"/>
    <cellStyle name="Normal 6 3 2" xfId="645"/>
    <cellStyle name="Normal 6 4" xfId="646"/>
    <cellStyle name="Normal 6 5" xfId="647"/>
    <cellStyle name="Normal 6_79" xfId="648"/>
    <cellStyle name="Normal 60" xfId="649"/>
    <cellStyle name="Normal 61" xfId="650"/>
    <cellStyle name="Normal 62" xfId="651"/>
    <cellStyle name="Normal 63" xfId="652"/>
    <cellStyle name="Normal 64" xfId="653"/>
    <cellStyle name="Normal 65" xfId="654"/>
    <cellStyle name="Normal 66" xfId="655"/>
    <cellStyle name="Normal 67" xfId="656"/>
    <cellStyle name="Normal 68" xfId="657"/>
    <cellStyle name="Normal 69" xfId="658"/>
    <cellStyle name="Normal 7" xfId="659"/>
    <cellStyle name="Normal 7 2" xfId="660"/>
    <cellStyle name="Normal 7 2 2" xfId="661"/>
    <cellStyle name="Normal 7 2 2 2" xfId="662"/>
    <cellStyle name="Normal 7 2 3" xfId="663"/>
    <cellStyle name="Normal 7 2 4" xfId="664"/>
    <cellStyle name="Normal 7 2 5" xfId="665"/>
    <cellStyle name="Normal 7 3" xfId="666"/>
    <cellStyle name="Normal 7 3 2" xfId="667"/>
    <cellStyle name="Normal 7 4" xfId="668"/>
    <cellStyle name="Normal 7 5" xfId="669"/>
    <cellStyle name="Normal 7_79" xfId="670"/>
    <cellStyle name="Normal 70" xfId="671"/>
    <cellStyle name="Normal 71" xfId="672"/>
    <cellStyle name="Normal 72" xfId="673"/>
    <cellStyle name="Normal 73" xfId="674"/>
    <cellStyle name="Normal 74" xfId="675"/>
    <cellStyle name="Normal 75" xfId="676"/>
    <cellStyle name="Normal 76" xfId="677"/>
    <cellStyle name="Normal 77" xfId="678"/>
    <cellStyle name="Normal 78" xfId="679"/>
    <cellStyle name="Normal 79" xfId="680"/>
    <cellStyle name="Normal 8" xfId="681"/>
    <cellStyle name="Normal 8 2" xfId="682"/>
    <cellStyle name="Normal 8 2 2" xfId="683"/>
    <cellStyle name="Normal 8 3" xfId="684"/>
    <cellStyle name="Normal 8 4" xfId="685"/>
    <cellStyle name="Normal 8_79" xfId="686"/>
    <cellStyle name="Normal 80" xfId="687"/>
    <cellStyle name="Normal 81" xfId="688"/>
    <cellStyle name="Normal 82" xfId="689"/>
    <cellStyle name="Normal 83" xfId="690"/>
    <cellStyle name="Normal 84" xfId="691"/>
    <cellStyle name="Normal 85" xfId="692"/>
    <cellStyle name="Normal 86" xfId="693"/>
    <cellStyle name="Normal 87" xfId="694"/>
    <cellStyle name="Normal 88" xfId="695"/>
    <cellStyle name="Normal 88 2" xfId="696"/>
    <cellStyle name="Normal 88 2 2" xfId="697"/>
    <cellStyle name="Normal 88 3" xfId="698"/>
    <cellStyle name="Normal 89" xfId="699"/>
    <cellStyle name="Normal 89 2" xfId="700"/>
    <cellStyle name="Normal 89 3" xfId="701"/>
    <cellStyle name="Normal 9" xfId="702"/>
    <cellStyle name="Normal 9 2" xfId="703"/>
    <cellStyle name="Normal 9 2 2" xfId="704"/>
    <cellStyle name="Normal 9 2 3" xfId="705"/>
    <cellStyle name="Normal 9 3" xfId="706"/>
    <cellStyle name="Normal 9 3 2" xfId="707"/>
    <cellStyle name="Normal 9 4" xfId="708"/>
    <cellStyle name="Normal 9 5" xfId="709"/>
    <cellStyle name="Normal 9 6" xfId="710"/>
    <cellStyle name="Normal 9_79" xfId="711"/>
    <cellStyle name="Normal 90" xfId="712"/>
    <cellStyle name="Normal 91" xfId="713"/>
    <cellStyle name="Normal 92" xfId="714"/>
    <cellStyle name="Normal 93" xfId="715"/>
    <cellStyle name="Normal 94" xfId="716"/>
    <cellStyle name="Normal 95" xfId="717"/>
    <cellStyle name="Normal 96" xfId="718"/>
    <cellStyle name="Normal 97" xfId="719"/>
    <cellStyle name="Normal 98" xfId="720"/>
    <cellStyle name="Normal 99" xfId="721"/>
    <cellStyle name="Normal 99 2" xfId="722"/>
    <cellStyle name="Notas" xfId="723"/>
    <cellStyle name="Notas 2" xfId="724"/>
    <cellStyle name="Notas 2 10" xfId="725"/>
    <cellStyle name="Notas 2 2" xfId="726"/>
    <cellStyle name="Notas 2 2 2" xfId="727"/>
    <cellStyle name="Notas 2 2 2 2" xfId="728"/>
    <cellStyle name="Notas 2 2 3" xfId="729"/>
    <cellStyle name="Notas 2 2 4" xfId="730"/>
    <cellStyle name="Notas 2 3" xfId="731"/>
    <cellStyle name="Notas 2 3 2" xfId="732"/>
    <cellStyle name="Notas 2 3 2 2" xfId="733"/>
    <cellStyle name="Notas 2 3 3" xfId="734"/>
    <cellStyle name="Notas 2 3 4" xfId="735"/>
    <cellStyle name="Notas 2 4" xfId="736"/>
    <cellStyle name="Notas 2 4 2" xfId="737"/>
    <cellStyle name="Notas 2 4 3" xfId="738"/>
    <cellStyle name="Notas 2 5" xfId="739"/>
    <cellStyle name="Notas 2 5 2" xfId="740"/>
    <cellStyle name="Notas 2 5 3" xfId="741"/>
    <cellStyle name="Notas 2 6" xfId="742"/>
    <cellStyle name="Notas 2 6 2" xfId="743"/>
    <cellStyle name="Notas 2 7" xfId="744"/>
    <cellStyle name="Notas 2 8" xfId="745"/>
    <cellStyle name="Notas 2 9" xfId="746"/>
    <cellStyle name="Notas 3" xfId="747"/>
    <cellStyle name="Notas 3 2" xfId="748"/>
    <cellStyle name="Notas 3 2 2" xfId="749"/>
    <cellStyle name="Notas 3 3" xfId="750"/>
    <cellStyle name="Percent" xfId="751"/>
    <cellStyle name="Porcentaje 2" xfId="752"/>
    <cellStyle name="Porcentaje 2 2" xfId="753"/>
    <cellStyle name="Porcentaje 2 3" xfId="754"/>
    <cellStyle name="Porcentaje 3" xfId="755"/>
    <cellStyle name="Porcentaje 3 2" xfId="756"/>
    <cellStyle name="Porcentaje 4" xfId="757"/>
    <cellStyle name="Porcentaje 5" xfId="758"/>
    <cellStyle name="Porcentaje 6" xfId="759"/>
    <cellStyle name="Porcentaje 7" xfId="760"/>
    <cellStyle name="Porcentual 10" xfId="761"/>
    <cellStyle name="Porcentual 11" xfId="762"/>
    <cellStyle name="Porcentual 12" xfId="763"/>
    <cellStyle name="Porcentual 13" xfId="764"/>
    <cellStyle name="Porcentual 14" xfId="765"/>
    <cellStyle name="Porcentual 15" xfId="766"/>
    <cellStyle name="Porcentual 16" xfId="767"/>
    <cellStyle name="Porcentual 17" xfId="768"/>
    <cellStyle name="Porcentual 18" xfId="769"/>
    <cellStyle name="Porcentual 19" xfId="770"/>
    <cellStyle name="Porcentual 2" xfId="771"/>
    <cellStyle name="Porcentual 2 10" xfId="772"/>
    <cellStyle name="Porcentual 2 11" xfId="773"/>
    <cellStyle name="Porcentual 2 12" xfId="774"/>
    <cellStyle name="Porcentual 2 13" xfId="775"/>
    <cellStyle name="Porcentual 2 14" xfId="776"/>
    <cellStyle name="Porcentual 2 15" xfId="777"/>
    <cellStyle name="Porcentual 2 16" xfId="778"/>
    <cellStyle name="Porcentual 2 17" xfId="779"/>
    <cellStyle name="Porcentual 2 18" xfId="780"/>
    <cellStyle name="Porcentual 2 19" xfId="781"/>
    <cellStyle name="Porcentual 2 2" xfId="782"/>
    <cellStyle name="Porcentual 2 2 2" xfId="783"/>
    <cellStyle name="Porcentual 2 20" xfId="784"/>
    <cellStyle name="Porcentual 2 21" xfId="785"/>
    <cellStyle name="Porcentual 2 22" xfId="786"/>
    <cellStyle name="Porcentual 2 23" xfId="787"/>
    <cellStyle name="Porcentual 2 24" xfId="788"/>
    <cellStyle name="Porcentual 2 25" xfId="789"/>
    <cellStyle name="Porcentual 2 26" xfId="790"/>
    <cellStyle name="Porcentual 2 27" xfId="791"/>
    <cellStyle name="Porcentual 2 28" xfId="792"/>
    <cellStyle name="Porcentual 2 29" xfId="793"/>
    <cellStyle name="Porcentual 2 29 2" xfId="794"/>
    <cellStyle name="Porcentual 2 3" xfId="795"/>
    <cellStyle name="Porcentual 2 30" xfId="796"/>
    <cellStyle name="Porcentual 2 31" xfId="797"/>
    <cellStyle name="Porcentual 2 4" xfId="798"/>
    <cellStyle name="Porcentual 2 5" xfId="799"/>
    <cellStyle name="Porcentual 2 6" xfId="800"/>
    <cellStyle name="Porcentual 2 7" xfId="801"/>
    <cellStyle name="Porcentual 2 8" xfId="802"/>
    <cellStyle name="Porcentual 2 9" xfId="803"/>
    <cellStyle name="Porcentual 20" xfId="804"/>
    <cellStyle name="Porcentual 21" xfId="805"/>
    <cellStyle name="Porcentual 22" xfId="806"/>
    <cellStyle name="Porcentual 23" xfId="807"/>
    <cellStyle name="Porcentual 24" xfId="808"/>
    <cellStyle name="Porcentual 25" xfId="809"/>
    <cellStyle name="Porcentual 26" xfId="810"/>
    <cellStyle name="Porcentual 27" xfId="811"/>
    <cellStyle name="Porcentual 28" xfId="812"/>
    <cellStyle name="Porcentual 29" xfId="813"/>
    <cellStyle name="Porcentual 3" xfId="814"/>
    <cellStyle name="Porcentual 3 2" xfId="815"/>
    <cellStyle name="Porcentual 3 3" xfId="816"/>
    <cellStyle name="Porcentual 3 4" xfId="817"/>
    <cellStyle name="Porcentual 3 4 2" xfId="818"/>
    <cellStyle name="Porcentual 30" xfId="819"/>
    <cellStyle name="Porcentual 31" xfId="820"/>
    <cellStyle name="Porcentual 32" xfId="821"/>
    <cellStyle name="Porcentual 33" xfId="822"/>
    <cellStyle name="Porcentual 34" xfId="823"/>
    <cellStyle name="Porcentual 35" xfId="824"/>
    <cellStyle name="Porcentual 36" xfId="825"/>
    <cellStyle name="Porcentual 37" xfId="826"/>
    <cellStyle name="Porcentual 37 2" xfId="827"/>
    <cellStyle name="Porcentual 37 3" xfId="828"/>
    <cellStyle name="Porcentual 4" xfId="829"/>
    <cellStyle name="Porcentual 4 2" xfId="830"/>
    <cellStyle name="Porcentual 4 2 2" xfId="831"/>
    <cellStyle name="Porcentual 5" xfId="832"/>
    <cellStyle name="Porcentual 6" xfId="833"/>
    <cellStyle name="Porcentual 7" xfId="834"/>
    <cellStyle name="Porcentual 8" xfId="835"/>
    <cellStyle name="Porcentual 9" xfId="836"/>
    <cellStyle name="Salida" xfId="837"/>
    <cellStyle name="Texto de advertencia" xfId="838"/>
    <cellStyle name="Texto explicativo" xfId="839"/>
    <cellStyle name="Título" xfId="840"/>
    <cellStyle name="Título 2" xfId="841"/>
    <cellStyle name="Título 3" xfId="842"/>
    <cellStyle name="Total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4 Operaciones comercio ext'!A1" /><Relationship Id="rId21" Type="http://schemas.openxmlformats.org/officeDocument/2006/relationships/hyperlink" Target="#'II.4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9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895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581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29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51</xdr:row>
      <xdr:rowOff>0</xdr:rowOff>
    </xdr:from>
    <xdr:to>
      <xdr:col>8</xdr:col>
      <xdr:colOff>180975</xdr:colOff>
      <xdr:row>52</xdr:row>
      <xdr:rowOff>19050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7534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180975</xdr:colOff>
      <xdr:row>53</xdr:row>
      <xdr:rowOff>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305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53625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37</xdr:row>
      <xdr:rowOff>57150</xdr:rowOff>
    </xdr:from>
    <xdr:to>
      <xdr:col>5</xdr:col>
      <xdr:colOff>942975</xdr:colOff>
      <xdr:row>38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73628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cp.gob.mx/POLITICAFINANCIERA/FINANZASPUBLICAS/Estadisticas_Oportunas_Finanzas_Publicas/Paginas/unica2.aspx" TargetMode="External" /><Relationship Id="rId2" Type="http://schemas.openxmlformats.org/officeDocument/2006/relationships/hyperlink" Target="http://www.sat.gob.mx/cifras_sat/Paginas/inicio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411" t="s">
        <v>248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411" t="s">
        <v>408</v>
      </c>
      <c r="B2" s="411"/>
      <c r="C2" s="411"/>
      <c r="D2" s="411"/>
      <c r="E2" s="411"/>
      <c r="F2" s="411"/>
      <c r="G2" s="411"/>
      <c r="H2" s="411"/>
      <c r="I2" s="411"/>
      <c r="J2" s="125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414" t="s">
        <v>247</v>
      </c>
      <c r="B4" s="414"/>
      <c r="C4" s="414"/>
      <c r="D4" s="414"/>
      <c r="E4" s="183"/>
      <c r="F4" s="414" t="s">
        <v>247</v>
      </c>
      <c r="G4" s="414"/>
      <c r="H4" s="414"/>
      <c r="I4" s="414"/>
      <c r="J4" s="180"/>
      <c r="K4" s="8"/>
    </row>
    <row r="5" spans="1:11" ht="8.25" customHeight="1">
      <c r="A5" s="414"/>
      <c r="B5" s="414"/>
      <c r="C5" s="414"/>
      <c r="D5" s="414"/>
      <c r="E5" s="183"/>
      <c r="F5" s="414"/>
      <c r="G5" s="414"/>
      <c r="H5" s="414"/>
      <c r="I5" s="414"/>
      <c r="J5" s="180"/>
      <c r="K5" s="8"/>
    </row>
    <row r="6" spans="1:11" ht="6.75" customHeight="1">
      <c r="A6" s="10"/>
      <c r="B6" s="10"/>
      <c r="C6" s="10"/>
      <c r="D6" s="1"/>
      <c r="E6" s="183"/>
      <c r="F6" s="8"/>
      <c r="G6" s="8"/>
      <c r="H6" s="8"/>
      <c r="I6" s="8"/>
      <c r="J6" s="180"/>
      <c r="K6" s="8"/>
    </row>
    <row r="7" spans="1:13" ht="15">
      <c r="A7" s="412" t="s">
        <v>95</v>
      </c>
      <c r="B7" s="412"/>
      <c r="C7" s="412"/>
      <c r="D7" s="413" t="s">
        <v>9</v>
      </c>
      <c r="E7" s="184"/>
      <c r="F7" s="12" t="s">
        <v>110</v>
      </c>
      <c r="G7" s="12"/>
      <c r="H7" s="12"/>
      <c r="I7" s="13"/>
      <c r="J7" s="180"/>
      <c r="K7" s="180"/>
      <c r="L7"/>
      <c r="M7"/>
    </row>
    <row r="8" spans="1:13" ht="15">
      <c r="A8" s="10" t="s">
        <v>96</v>
      </c>
      <c r="B8" s="10">
        <v>1</v>
      </c>
      <c r="C8" s="10"/>
      <c r="D8" s="3" t="s">
        <v>70</v>
      </c>
      <c r="E8" s="185"/>
      <c r="F8" s="10" t="s">
        <v>107</v>
      </c>
      <c r="G8" s="10">
        <v>1</v>
      </c>
      <c r="I8" s="3" t="s">
        <v>111</v>
      </c>
      <c r="J8" s="180"/>
      <c r="K8" s="185"/>
      <c r="L8"/>
      <c r="M8"/>
    </row>
    <row r="9" spans="1:13" ht="15">
      <c r="A9" s="10" t="s">
        <v>96</v>
      </c>
      <c r="B9" s="10">
        <v>2</v>
      </c>
      <c r="C9" s="10"/>
      <c r="D9" s="3" t="s">
        <v>97</v>
      </c>
      <c r="E9" s="185"/>
      <c r="F9" s="10" t="s">
        <v>107</v>
      </c>
      <c r="G9" s="10">
        <v>2</v>
      </c>
      <c r="I9" s="3" t="s">
        <v>112</v>
      </c>
      <c r="J9" s="180"/>
      <c r="K9" s="185"/>
      <c r="L9"/>
      <c r="M9"/>
    </row>
    <row r="10" spans="1:13" ht="15.75" customHeight="1">
      <c r="A10" s="10" t="s">
        <v>96</v>
      </c>
      <c r="B10" s="10">
        <v>3</v>
      </c>
      <c r="C10" s="10"/>
      <c r="D10" s="3" t="s">
        <v>10</v>
      </c>
      <c r="E10" s="185"/>
      <c r="F10" s="10" t="s">
        <v>107</v>
      </c>
      <c r="G10" s="10">
        <v>3</v>
      </c>
      <c r="I10" s="3" t="s">
        <v>113</v>
      </c>
      <c r="J10" s="180"/>
      <c r="K10" s="185"/>
      <c r="L10"/>
      <c r="M10"/>
    </row>
    <row r="11" spans="1:11" ht="15">
      <c r="A11" s="10" t="s">
        <v>96</v>
      </c>
      <c r="B11" s="10">
        <v>4</v>
      </c>
      <c r="C11" s="10"/>
      <c r="D11" s="3" t="s">
        <v>12</v>
      </c>
      <c r="E11" s="185"/>
      <c r="F11" s="10" t="s">
        <v>107</v>
      </c>
      <c r="G11" s="10">
        <v>4</v>
      </c>
      <c r="I11" s="3" t="s">
        <v>114</v>
      </c>
      <c r="J11" s="180"/>
      <c r="K11" s="185"/>
    </row>
    <row r="12" spans="1:11" ht="16.5" customHeight="1">
      <c r="A12" s="10" t="s">
        <v>96</v>
      </c>
      <c r="B12" s="10">
        <v>5</v>
      </c>
      <c r="C12" s="10"/>
      <c r="D12" s="3" t="s">
        <v>246</v>
      </c>
      <c r="E12" s="185"/>
      <c r="F12" s="10" t="s">
        <v>107</v>
      </c>
      <c r="G12" s="10">
        <v>5</v>
      </c>
      <c r="I12" s="3" t="s">
        <v>115</v>
      </c>
      <c r="J12" s="180"/>
      <c r="K12" s="185"/>
    </row>
    <row r="13" spans="1:11" s="8" customFormat="1" ht="15">
      <c r="A13" s="10"/>
      <c r="B13" s="10"/>
      <c r="C13" s="10"/>
      <c r="D13" s="4"/>
      <c r="E13" s="185"/>
      <c r="F13" s="10"/>
      <c r="G13" s="10"/>
      <c r="H13" s="10"/>
      <c r="I13" s="10"/>
      <c r="J13" s="180"/>
      <c r="K13" s="185"/>
    </row>
    <row r="14" spans="1:11" s="8" customFormat="1" ht="18.75" customHeight="1">
      <c r="A14" s="412" t="s">
        <v>98</v>
      </c>
      <c r="B14" s="412"/>
      <c r="C14" s="412"/>
      <c r="D14" s="413" t="s">
        <v>9</v>
      </c>
      <c r="E14" s="185"/>
      <c r="F14" s="12" t="s">
        <v>116</v>
      </c>
      <c r="G14" s="12"/>
      <c r="H14" s="12"/>
      <c r="I14" s="13"/>
      <c r="J14" s="180"/>
      <c r="K14" s="185"/>
    </row>
    <row r="15" spans="1:11" ht="15">
      <c r="A15" s="10" t="s">
        <v>99</v>
      </c>
      <c r="B15" s="10">
        <v>1</v>
      </c>
      <c r="C15" s="10"/>
      <c r="D15" s="3" t="s">
        <v>100</v>
      </c>
      <c r="E15" s="185"/>
      <c r="F15" s="10" t="s">
        <v>108</v>
      </c>
      <c r="G15" s="10">
        <v>1</v>
      </c>
      <c r="I15" s="3" t="s">
        <v>34</v>
      </c>
      <c r="J15" s="180"/>
      <c r="K15" s="185"/>
    </row>
    <row r="16" spans="1:11" ht="16.5" customHeight="1">
      <c r="A16" s="10" t="s">
        <v>99</v>
      </c>
      <c r="B16" s="10">
        <v>2</v>
      </c>
      <c r="C16" s="10"/>
      <c r="D16" s="3" t="s">
        <v>101</v>
      </c>
      <c r="E16" s="185"/>
      <c r="F16" s="10" t="s">
        <v>108</v>
      </c>
      <c r="G16" s="10">
        <v>2</v>
      </c>
      <c r="I16" s="3" t="s">
        <v>46</v>
      </c>
      <c r="J16" s="4"/>
      <c r="K16" s="185"/>
    </row>
    <row r="17" spans="1:11" ht="13.5">
      <c r="A17" s="10" t="s">
        <v>99</v>
      </c>
      <c r="B17" s="10">
        <v>3</v>
      </c>
      <c r="C17" s="10"/>
      <c r="D17" s="3" t="s">
        <v>102</v>
      </c>
      <c r="E17" s="185"/>
      <c r="F17" s="10" t="s">
        <v>108</v>
      </c>
      <c r="G17" s="10">
        <v>3</v>
      </c>
      <c r="I17" s="3" t="s">
        <v>45</v>
      </c>
      <c r="J17" s="4"/>
      <c r="K17" s="185"/>
    </row>
    <row r="18" spans="1:11" ht="16.5" customHeight="1">
      <c r="A18" s="10" t="s">
        <v>99</v>
      </c>
      <c r="B18" s="10">
        <v>4</v>
      </c>
      <c r="C18" s="10"/>
      <c r="D18" s="3" t="s">
        <v>103</v>
      </c>
      <c r="E18" s="185"/>
      <c r="F18" s="10" t="s">
        <v>108</v>
      </c>
      <c r="G18" s="10">
        <v>4</v>
      </c>
      <c r="I18" s="3" t="s">
        <v>117</v>
      </c>
      <c r="J18" s="4"/>
      <c r="K18" s="185"/>
    </row>
    <row r="19" spans="1:11" ht="15" customHeight="1">
      <c r="A19" s="10"/>
      <c r="B19" s="10"/>
      <c r="C19" s="10"/>
      <c r="E19" s="185"/>
      <c r="F19" s="10" t="s">
        <v>108</v>
      </c>
      <c r="G19" s="10">
        <v>5</v>
      </c>
      <c r="I19" s="3" t="s">
        <v>15</v>
      </c>
      <c r="J19" s="4"/>
      <c r="K19" s="185"/>
    </row>
    <row r="20" spans="1:11" s="8" customFormat="1" ht="18" customHeight="1">
      <c r="A20" s="180"/>
      <c r="B20" s="180"/>
      <c r="C20" s="180"/>
      <c r="D20" s="180"/>
      <c r="E20" s="185"/>
      <c r="F20" s="180"/>
      <c r="G20" s="180"/>
      <c r="H20" s="180"/>
      <c r="I20" s="180"/>
      <c r="J20" s="180"/>
      <c r="K20" s="185"/>
    </row>
    <row r="21" spans="1:11" s="8" customFormat="1" ht="15">
      <c r="A21" s="412" t="s">
        <v>104</v>
      </c>
      <c r="B21" s="412"/>
      <c r="C21" s="412"/>
      <c r="D21" s="413" t="s">
        <v>9</v>
      </c>
      <c r="E21" s="185"/>
      <c r="F21" s="12" t="s">
        <v>118</v>
      </c>
      <c r="G21" s="12"/>
      <c r="H21" s="12"/>
      <c r="I21" s="13"/>
      <c r="J21" s="180"/>
      <c r="K21" s="185"/>
    </row>
    <row r="22" spans="1:11" ht="15">
      <c r="A22" s="10" t="s">
        <v>105</v>
      </c>
      <c r="B22" s="10">
        <v>1</v>
      </c>
      <c r="C22" s="10"/>
      <c r="D22" s="3" t="s">
        <v>74</v>
      </c>
      <c r="E22" s="185"/>
      <c r="F22" s="10" t="s">
        <v>109</v>
      </c>
      <c r="G22" s="10">
        <v>1</v>
      </c>
      <c r="I22" s="3" t="s">
        <v>245</v>
      </c>
      <c r="J22" s="180"/>
      <c r="K22" s="185"/>
    </row>
    <row r="23" spans="1:11" ht="13.5">
      <c r="A23" s="10" t="s">
        <v>105</v>
      </c>
      <c r="B23" s="10">
        <v>2</v>
      </c>
      <c r="C23" s="10"/>
      <c r="D23" s="3" t="s">
        <v>14</v>
      </c>
      <c r="E23" s="185"/>
      <c r="F23" s="10" t="s">
        <v>109</v>
      </c>
      <c r="G23" s="10">
        <v>2</v>
      </c>
      <c r="I23" s="3" t="s">
        <v>320</v>
      </c>
      <c r="J23" s="4"/>
      <c r="K23" s="185"/>
    </row>
    <row r="24" spans="1:11" ht="15">
      <c r="A24" s="10" t="s">
        <v>105</v>
      </c>
      <c r="B24" s="10">
        <v>3</v>
      </c>
      <c r="C24" s="10"/>
      <c r="D24" s="3" t="s">
        <v>106</v>
      </c>
      <c r="E24" s="185"/>
      <c r="F24" s="10"/>
      <c r="G24" s="10"/>
      <c r="I24"/>
      <c r="J24" s="4"/>
      <c r="K24" s="185"/>
    </row>
    <row r="25" spans="1:11" ht="15">
      <c r="A25" s="10" t="s">
        <v>105</v>
      </c>
      <c r="B25" s="10">
        <v>4</v>
      </c>
      <c r="C25" s="10"/>
      <c r="D25" s="3" t="s">
        <v>11</v>
      </c>
      <c r="E25" s="185"/>
      <c r="F25" s="10"/>
      <c r="G25" s="10"/>
      <c r="I25"/>
      <c r="J25" s="4"/>
      <c r="K25" s="185"/>
    </row>
    <row r="26" spans="5:11" ht="9">
      <c r="E26" s="181"/>
      <c r="K26" s="8"/>
    </row>
    <row r="27" spans="5:11" ht="9">
      <c r="E27" s="181"/>
      <c r="K27" s="8"/>
    </row>
    <row r="28" spans="5:11" ht="9">
      <c r="E28" s="181"/>
      <c r="K28" s="8"/>
    </row>
    <row r="29" spans="5:11" ht="13.5">
      <c r="E29" s="181"/>
      <c r="F29" s="6"/>
      <c r="G29" s="6"/>
      <c r="H29" s="1"/>
      <c r="I29" s="5"/>
      <c r="J29" s="5"/>
      <c r="K29" s="8"/>
    </row>
    <row r="30" ht="9">
      <c r="D30" s="193" t="s">
        <v>279</v>
      </c>
    </row>
    <row r="31" ht="9">
      <c r="D31" s="194" t="s">
        <v>262</v>
      </c>
    </row>
    <row r="32" ht="9">
      <c r="D32" s="193"/>
    </row>
    <row r="33" ht="9">
      <c r="D33" s="193"/>
    </row>
    <row r="34" ht="9">
      <c r="D34" s="193" t="s">
        <v>280</v>
      </c>
    </row>
    <row r="35" ht="9">
      <c r="D35" s="194" t="s">
        <v>263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1" r:id="rId1" display="http://www.shcp.gob.mx/POLITICAFINANCIERA/FINANZASPUBLICAS/Estadisticas_Oportunas_Finanzas_Publicas/Paginas/unica2.aspx"/>
    <hyperlink ref="D35" r:id="rId2" display="http://www.sat.gob.mx/cifras_sat/Paginas/inicio.html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18" t="s">
        <v>57</v>
      </c>
      <c r="B1" s="68"/>
    </row>
    <row r="2" spans="1:2" ht="15">
      <c r="A2" s="20"/>
      <c r="B2" s="68"/>
    </row>
    <row r="3" spans="2:15" ht="34.5" customHeight="1">
      <c r="B3" s="421" t="s">
        <v>413</v>
      </c>
      <c r="C3" s="421"/>
      <c r="D3" s="308"/>
      <c r="E3" s="421" t="s">
        <v>413</v>
      </c>
      <c r="F3" s="421"/>
      <c r="H3" s="440" t="s">
        <v>414</v>
      </c>
      <c r="I3" s="440"/>
      <c r="J3" s="440"/>
      <c r="K3" s="440"/>
      <c r="L3" s="440"/>
      <c r="M3" s="440"/>
      <c r="N3" s="440"/>
      <c r="O3" s="440"/>
    </row>
    <row r="4" spans="2:15" ht="15" customHeight="1">
      <c r="B4" s="437" t="s">
        <v>236</v>
      </c>
      <c r="C4" s="437"/>
      <c r="D4" s="308"/>
      <c r="E4" s="437" t="s">
        <v>252</v>
      </c>
      <c r="F4" s="437"/>
      <c r="H4" s="421" t="s">
        <v>16</v>
      </c>
      <c r="I4" s="421"/>
      <c r="J4" s="421"/>
      <c r="K4" s="421"/>
      <c r="L4" s="421"/>
      <c r="M4" s="421"/>
      <c r="N4" s="421"/>
      <c r="O4" s="421"/>
    </row>
    <row r="5" spans="2:15" ht="15">
      <c r="B5" s="394" t="s">
        <v>182</v>
      </c>
      <c r="C5" s="394" t="s">
        <v>237</v>
      </c>
      <c r="D5" s="308"/>
      <c r="E5" s="394" t="s">
        <v>182</v>
      </c>
      <c r="F5" s="394" t="s">
        <v>237</v>
      </c>
      <c r="H5" s="394" t="s">
        <v>182</v>
      </c>
      <c r="I5" s="394" t="s">
        <v>238</v>
      </c>
      <c r="J5" s="394" t="s">
        <v>239</v>
      </c>
      <c r="K5" s="394" t="s">
        <v>240</v>
      </c>
      <c r="L5" s="394" t="s">
        <v>241</v>
      </c>
      <c r="M5" s="394" t="s">
        <v>242</v>
      </c>
      <c r="N5" s="394" t="s">
        <v>53</v>
      </c>
      <c r="O5" s="394" t="s">
        <v>17</v>
      </c>
    </row>
    <row r="6" spans="2:17" ht="15">
      <c r="B6" s="140">
        <v>2011</v>
      </c>
      <c r="C6" s="144">
        <v>5.935404</v>
      </c>
      <c r="D6" s="140"/>
      <c r="E6" s="140">
        <v>2011</v>
      </c>
      <c r="F6" s="144">
        <v>2.082946</v>
      </c>
      <c r="G6" s="123"/>
      <c r="H6" s="309">
        <v>2011</v>
      </c>
      <c r="I6" s="121">
        <v>263897.619141</v>
      </c>
      <c r="J6" s="121">
        <v>27889.371973</v>
      </c>
      <c r="K6" s="121">
        <v>589.4891248000001</v>
      </c>
      <c r="L6" s="121">
        <v>3109.112849</v>
      </c>
      <c r="M6" s="121">
        <v>8.727623</v>
      </c>
      <c r="N6" s="121">
        <v>2685.3476535399996</v>
      </c>
      <c r="O6" s="121">
        <f aca="true" t="shared" si="0" ref="O6:O12">+SUM(I6:N6)</f>
        <v>298179.66836434003</v>
      </c>
      <c r="P6" s="134"/>
      <c r="Q6" s="388"/>
    </row>
    <row r="7" spans="2:17" ht="15">
      <c r="B7" s="140">
        <v>2012</v>
      </c>
      <c r="C7" s="144">
        <v>6.0146370000000005</v>
      </c>
      <c r="D7" s="140"/>
      <c r="E7" s="140">
        <v>2012</v>
      </c>
      <c r="F7" s="144">
        <v>2.1557690000000003</v>
      </c>
      <c r="G7" s="123"/>
      <c r="H7" s="309">
        <v>2012</v>
      </c>
      <c r="I7" s="121">
        <v>297259.082652</v>
      </c>
      <c r="J7" s="121">
        <v>29183.288292999998</v>
      </c>
      <c r="K7" s="121">
        <v>689.11884672</v>
      </c>
      <c r="L7" s="121">
        <v>3614.411332</v>
      </c>
      <c r="M7" s="121">
        <v>7.451428999999999</v>
      </c>
      <c r="N7" s="121">
        <v>2774.5379753600005</v>
      </c>
      <c r="O7" s="121">
        <f t="shared" si="0"/>
        <v>333527.89052808005</v>
      </c>
      <c r="P7" s="134"/>
      <c r="Q7" s="388"/>
    </row>
    <row r="8" spans="2:17" ht="15">
      <c r="B8" s="140">
        <v>2013</v>
      </c>
      <c r="C8" s="144">
        <v>6.286741</v>
      </c>
      <c r="D8" s="140"/>
      <c r="E8" s="140">
        <v>2013</v>
      </c>
      <c r="F8" s="144">
        <v>2.167498</v>
      </c>
      <c r="G8" s="123"/>
      <c r="H8" s="309">
        <v>2013</v>
      </c>
      <c r="I8" s="121">
        <v>295699.968721</v>
      </c>
      <c r="J8" s="121">
        <v>29567.284731000007</v>
      </c>
      <c r="K8" s="121">
        <v>704.3897391600001</v>
      </c>
      <c r="L8" s="121">
        <v>4159.687856</v>
      </c>
      <c r="M8" s="121">
        <v>7.704042000000001</v>
      </c>
      <c r="N8" s="121">
        <v>2689.1528139</v>
      </c>
      <c r="O8" s="121">
        <f t="shared" si="0"/>
        <v>332828.18790306</v>
      </c>
      <c r="P8" s="134"/>
      <c r="Q8" s="388"/>
    </row>
    <row r="9" spans="2:17" ht="15">
      <c r="B9" s="140">
        <v>2014</v>
      </c>
      <c r="C9" s="144">
        <v>6.350458</v>
      </c>
      <c r="D9" s="140"/>
      <c r="E9" s="140">
        <v>2014</v>
      </c>
      <c r="F9" s="144">
        <v>2.261594</v>
      </c>
      <c r="G9" s="123"/>
      <c r="H9" s="309">
        <v>2014</v>
      </c>
      <c r="I9" s="121">
        <v>328706.086802</v>
      </c>
      <c r="J9" s="121">
        <v>34165.599364</v>
      </c>
      <c r="K9" s="121">
        <v>788.308336</v>
      </c>
      <c r="L9" s="121">
        <v>6276.196682</v>
      </c>
      <c r="M9" s="121">
        <v>16.329590000000003</v>
      </c>
      <c r="N9" s="121">
        <v>2363.9669803</v>
      </c>
      <c r="O9" s="121">
        <f t="shared" si="0"/>
        <v>372316.48775430006</v>
      </c>
      <c r="P9" s="134"/>
      <c r="Q9" s="388"/>
    </row>
    <row r="10" spans="2:17" ht="15">
      <c r="B10" s="140">
        <v>2015</v>
      </c>
      <c r="C10" s="144">
        <v>6.171619</v>
      </c>
      <c r="D10" s="140"/>
      <c r="E10" s="140">
        <v>2015</v>
      </c>
      <c r="F10" s="144">
        <v>2.3123620000000003</v>
      </c>
      <c r="G10" s="123"/>
      <c r="H10" s="309">
        <v>2015</v>
      </c>
      <c r="I10" s="121">
        <v>496105.18548199994</v>
      </c>
      <c r="J10" s="121">
        <v>44475.35780700001</v>
      </c>
      <c r="K10" s="121">
        <v>1196.55523456</v>
      </c>
      <c r="L10" s="121">
        <v>129190.027936</v>
      </c>
      <c r="M10" s="121">
        <v>14.200303</v>
      </c>
      <c r="N10" s="121">
        <v>2799.99464006</v>
      </c>
      <c r="O10" s="121">
        <f t="shared" si="0"/>
        <v>673781.3214026201</v>
      </c>
      <c r="P10" s="134"/>
      <c r="Q10" s="388"/>
    </row>
    <row r="11" spans="2:17" ht="15">
      <c r="B11" s="140">
        <v>2016</v>
      </c>
      <c r="C11" s="144">
        <v>6.33962</v>
      </c>
      <c r="D11" s="199"/>
      <c r="E11" s="140">
        <v>2016</v>
      </c>
      <c r="F11" s="144">
        <v>2.36446</v>
      </c>
      <c r="G11" s="123"/>
      <c r="H11" s="309">
        <v>2016</v>
      </c>
      <c r="I11" s="121">
        <v>569033.664253</v>
      </c>
      <c r="J11" s="121">
        <v>50762.496736</v>
      </c>
      <c r="K11" s="121">
        <v>1358.32936544</v>
      </c>
      <c r="L11" s="121">
        <v>162856.03952</v>
      </c>
      <c r="M11" s="121">
        <v>14.692761</v>
      </c>
      <c r="N11" s="121">
        <v>3525.1006007899996</v>
      </c>
      <c r="O11" s="121">
        <f t="shared" si="0"/>
        <v>787550.32323623</v>
      </c>
      <c r="P11" s="134"/>
      <c r="Q11" s="388"/>
    </row>
    <row r="12" spans="2:23" ht="15">
      <c r="B12" s="140">
        <v>2017</v>
      </c>
      <c r="C12" s="144">
        <v>6.592175</v>
      </c>
      <c r="E12" s="140">
        <v>2017</v>
      </c>
      <c r="F12" s="144">
        <v>2.4523520000000003</v>
      </c>
      <c r="G12" s="123"/>
      <c r="H12" s="309">
        <v>2017</v>
      </c>
      <c r="I12" s="121">
        <v>628278.778707</v>
      </c>
      <c r="J12" s="121">
        <v>52985.681317</v>
      </c>
      <c r="K12" s="121">
        <v>1520.904206</v>
      </c>
      <c r="L12" s="121">
        <v>159260.721965</v>
      </c>
      <c r="M12" s="121">
        <v>6.500855</v>
      </c>
      <c r="N12" s="121">
        <v>3241.4836764700003</v>
      </c>
      <c r="O12" s="121">
        <f t="shared" si="0"/>
        <v>845294.07072647</v>
      </c>
      <c r="P12" s="134"/>
      <c r="Q12" s="134"/>
      <c r="R12" s="134"/>
      <c r="S12" s="134"/>
      <c r="T12" s="134"/>
      <c r="U12" s="134"/>
      <c r="V12" s="134"/>
      <c r="W12" s="134"/>
    </row>
    <row r="13" spans="2:15" ht="15">
      <c r="B13" s="140"/>
      <c r="E13" s="140"/>
      <c r="F13" s="144"/>
      <c r="G13" s="123"/>
      <c r="H13" s="122"/>
      <c r="I13" s="410"/>
      <c r="J13" s="410"/>
      <c r="K13" s="410"/>
      <c r="L13" s="410"/>
      <c r="M13" s="410"/>
      <c r="N13" s="410"/>
      <c r="O13" s="121"/>
    </row>
    <row r="14" spans="2:15" ht="15">
      <c r="B14" s="140"/>
      <c r="E14" s="140"/>
      <c r="F14" s="144"/>
      <c r="G14" s="123"/>
      <c r="H14" s="122"/>
      <c r="I14" s="121"/>
      <c r="J14" s="121"/>
      <c r="K14" s="121"/>
      <c r="L14" s="121"/>
      <c r="M14" s="121"/>
      <c r="N14" s="121"/>
      <c r="O14" s="121"/>
    </row>
    <row r="15" spans="2:15" ht="15">
      <c r="B15" s="140"/>
      <c r="E15" s="140"/>
      <c r="F15" s="144"/>
      <c r="G15" s="123"/>
      <c r="H15" s="122"/>
      <c r="I15" s="121"/>
      <c r="J15" s="121"/>
      <c r="K15" s="121"/>
      <c r="L15" s="121"/>
      <c r="M15" s="121"/>
      <c r="N15" s="121"/>
      <c r="O15" s="121"/>
    </row>
    <row r="16" spans="2:15" ht="15">
      <c r="B16" s="140"/>
      <c r="C16" s="144"/>
      <c r="D16" s="140"/>
      <c r="E16" s="140"/>
      <c r="F16" s="144"/>
      <c r="G16" s="123"/>
      <c r="H16" s="122"/>
      <c r="I16" s="121"/>
      <c r="J16" s="121"/>
      <c r="K16" s="121"/>
      <c r="L16" s="121"/>
      <c r="M16" s="121"/>
      <c r="N16" s="121"/>
      <c r="O16" s="121"/>
    </row>
    <row r="17" spans="2:8" ht="15">
      <c r="B17" s="60" t="s">
        <v>173</v>
      </c>
      <c r="E17" s="60" t="s">
        <v>173</v>
      </c>
      <c r="H17" s="60" t="s">
        <v>173</v>
      </c>
    </row>
    <row r="18" spans="2:8" ht="15">
      <c r="B18" s="60" t="s">
        <v>283</v>
      </c>
      <c r="E18" s="60" t="s">
        <v>283</v>
      </c>
      <c r="H18" s="60" t="s">
        <v>283</v>
      </c>
    </row>
    <row r="19" spans="2:8" ht="15">
      <c r="B19" s="60" t="s">
        <v>125</v>
      </c>
      <c r="E19" s="60" t="s">
        <v>125</v>
      </c>
      <c r="H19" s="60" t="s">
        <v>125</v>
      </c>
    </row>
    <row r="25" spans="2:9" ht="15" customHeight="1">
      <c r="B25" s="163"/>
      <c r="C25" s="421" t="s">
        <v>269</v>
      </c>
      <c r="D25" s="421"/>
      <c r="E25" s="421"/>
      <c r="F25" s="162"/>
      <c r="G25" s="162"/>
      <c r="H25" s="421" t="s">
        <v>270</v>
      </c>
      <c r="I25" s="421"/>
    </row>
    <row r="26" spans="2:9" ht="15" customHeight="1">
      <c r="B26" s="163"/>
      <c r="C26" s="421" t="s">
        <v>415</v>
      </c>
      <c r="D26" s="421"/>
      <c r="E26" s="421"/>
      <c r="F26" s="162"/>
      <c r="G26" s="162"/>
      <c r="H26" s="421" t="s">
        <v>415</v>
      </c>
      <c r="I26" s="421"/>
    </row>
    <row r="27" spans="2:9" ht="57">
      <c r="B27" s="164"/>
      <c r="C27" s="393" t="s">
        <v>271</v>
      </c>
      <c r="D27" s="393" t="s">
        <v>272</v>
      </c>
      <c r="E27" s="393" t="s">
        <v>273</v>
      </c>
      <c r="F27" s="162"/>
      <c r="G27" s="162"/>
      <c r="H27" s="393" t="s">
        <v>274</v>
      </c>
      <c r="I27" s="393" t="s">
        <v>319</v>
      </c>
    </row>
    <row r="28" spans="2:9" ht="15">
      <c r="B28" s="140">
        <v>2011</v>
      </c>
      <c r="C28" s="165">
        <v>952540</v>
      </c>
      <c r="D28" s="165">
        <v>147939</v>
      </c>
      <c r="E28" s="165">
        <f aca="true" t="shared" si="1" ref="E28:E34">+SUM(C28:D28)</f>
        <v>1100479</v>
      </c>
      <c r="F28" s="162"/>
      <c r="G28" s="162"/>
      <c r="H28" s="165">
        <v>1024809</v>
      </c>
      <c r="I28" s="121">
        <v>631.423551</v>
      </c>
    </row>
    <row r="29" spans="2:9" ht="15">
      <c r="B29" s="140">
        <v>2012</v>
      </c>
      <c r="C29" s="165">
        <v>988876</v>
      </c>
      <c r="D29" s="165">
        <v>179450</v>
      </c>
      <c r="E29" s="165">
        <f t="shared" si="1"/>
        <v>1168326</v>
      </c>
      <c r="F29" s="162"/>
      <c r="G29" s="162"/>
      <c r="H29" s="165">
        <v>1109620</v>
      </c>
      <c r="I29" s="121">
        <v>703.876825</v>
      </c>
    </row>
    <row r="30" spans="2:9" ht="15">
      <c r="B30" s="140">
        <v>2013</v>
      </c>
      <c r="C30" s="165">
        <v>1067297</v>
      </c>
      <c r="D30" s="165">
        <v>172367</v>
      </c>
      <c r="E30" s="165">
        <f t="shared" si="1"/>
        <v>1239664</v>
      </c>
      <c r="F30" s="162"/>
      <c r="G30" s="162"/>
      <c r="H30" s="165">
        <v>1115434</v>
      </c>
      <c r="I30" s="121">
        <v>707.889464</v>
      </c>
    </row>
    <row r="31" spans="2:9" ht="15">
      <c r="B31" s="140">
        <v>2014</v>
      </c>
      <c r="C31" s="165">
        <v>1349822</v>
      </c>
      <c r="D31" s="165">
        <v>185676</v>
      </c>
      <c r="E31" s="165">
        <f t="shared" si="1"/>
        <v>1535498</v>
      </c>
      <c r="F31" s="162"/>
      <c r="G31" s="162"/>
      <c r="H31" s="165">
        <v>1120784</v>
      </c>
      <c r="I31" s="121">
        <v>760.219143</v>
      </c>
    </row>
    <row r="32" spans="2:9" ht="15">
      <c r="B32" s="140">
        <v>2015</v>
      </c>
      <c r="C32" s="165">
        <v>1467647</v>
      </c>
      <c r="D32" s="165">
        <v>182493</v>
      </c>
      <c r="E32" s="165">
        <f t="shared" si="1"/>
        <v>1650140</v>
      </c>
      <c r="F32" s="162"/>
      <c r="G32" s="162"/>
      <c r="H32" s="165">
        <v>1124019</v>
      </c>
      <c r="I32" s="121">
        <v>885.400593</v>
      </c>
    </row>
    <row r="33" spans="2:9" ht="15">
      <c r="B33" s="140">
        <v>2016</v>
      </c>
      <c r="C33" s="165">
        <v>1457342</v>
      </c>
      <c r="D33" s="165">
        <v>232191</v>
      </c>
      <c r="E33" s="165">
        <f t="shared" si="1"/>
        <v>1689533</v>
      </c>
      <c r="F33" s="162"/>
      <c r="G33" s="162"/>
      <c r="H33" s="165">
        <v>1152419</v>
      </c>
      <c r="I33" s="121">
        <v>1068.343522</v>
      </c>
    </row>
    <row r="34" spans="2:9" ht="15">
      <c r="B34" s="140">
        <v>2017</v>
      </c>
      <c r="C34" s="165">
        <v>1410351</v>
      </c>
      <c r="D34" s="165">
        <v>233342</v>
      </c>
      <c r="E34" s="165">
        <f t="shared" si="1"/>
        <v>1643693</v>
      </c>
      <c r="F34" s="162"/>
      <c r="G34" s="162"/>
      <c r="H34" s="165">
        <v>1185501</v>
      </c>
      <c r="I34" s="121">
        <v>1201.665224</v>
      </c>
    </row>
    <row r="39" spans="2:8" ht="15">
      <c r="B39" s="60" t="s">
        <v>173</v>
      </c>
      <c r="E39" s="60"/>
      <c r="H39" s="60" t="s">
        <v>173</v>
      </c>
    </row>
    <row r="40" spans="2:8" ht="15">
      <c r="B40" s="60" t="s">
        <v>125</v>
      </c>
      <c r="E40" s="60"/>
      <c r="H40" s="60" t="s">
        <v>125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0.140625" style="127" customWidth="1"/>
    <col min="2" max="2" width="11.421875" style="127" customWidth="1"/>
    <col min="3" max="3" width="16.28125" style="127" customWidth="1"/>
    <col min="4" max="4" width="16.57421875" style="127" customWidth="1"/>
    <col min="5" max="5" width="16.00390625" style="127" customWidth="1"/>
    <col min="6" max="6" width="5.421875" style="127" customWidth="1"/>
    <col min="7" max="7" width="12.28125" style="127" customWidth="1"/>
    <col min="8" max="8" width="11.421875" style="127" customWidth="1"/>
    <col min="9" max="9" width="14.57421875" style="127" customWidth="1"/>
    <col min="10" max="10" width="13.00390625" style="127" customWidth="1"/>
    <col min="11" max="11" width="5.421875" style="127" customWidth="1"/>
    <col min="12" max="15" width="13.00390625" style="127" customWidth="1"/>
    <col min="16" max="16" width="5.421875" style="127" customWidth="1"/>
    <col min="17" max="17" width="11.421875" style="127" customWidth="1"/>
    <col min="18" max="18" width="13.421875" style="127" customWidth="1"/>
    <col min="19" max="19" width="16.57421875" style="127" customWidth="1"/>
    <col min="20" max="23" width="13.421875" style="127" customWidth="1"/>
    <col min="24" max="16384" width="11.421875" style="127" customWidth="1"/>
  </cols>
  <sheetData>
    <row r="1" ht="15.75">
      <c r="A1" s="18" t="s">
        <v>57</v>
      </c>
    </row>
    <row r="2" ht="15">
      <c r="A2" s="128"/>
    </row>
    <row r="3" spans="1:24" ht="30" customHeight="1">
      <c r="A3" s="128"/>
      <c r="B3" s="441" t="s">
        <v>253</v>
      </c>
      <c r="C3" s="441" t="s">
        <v>140</v>
      </c>
      <c r="D3" s="441"/>
      <c r="E3" s="441"/>
      <c r="G3" s="441" t="s">
        <v>76</v>
      </c>
      <c r="H3" s="441"/>
      <c r="I3" s="441"/>
      <c r="J3" s="441"/>
      <c r="L3" s="441" t="s">
        <v>76</v>
      </c>
      <c r="M3" s="441"/>
      <c r="N3" s="441"/>
      <c r="O3" s="441"/>
      <c r="Q3" s="441" t="s">
        <v>267</v>
      </c>
      <c r="R3" s="441"/>
      <c r="S3" s="441"/>
      <c r="T3" s="441"/>
      <c r="U3" s="441"/>
      <c r="V3" s="441"/>
      <c r="W3" s="441"/>
      <c r="X3" s="441"/>
    </row>
    <row r="4" spans="1:24" ht="15" customHeight="1">
      <c r="A4" s="128"/>
      <c r="B4" s="441" t="s">
        <v>416</v>
      </c>
      <c r="C4" s="441"/>
      <c r="D4" s="441"/>
      <c r="E4" s="441"/>
      <c r="G4" s="441" t="s">
        <v>416</v>
      </c>
      <c r="H4" s="441"/>
      <c r="I4" s="441"/>
      <c r="J4" s="441"/>
      <c r="L4" s="441" t="s">
        <v>416</v>
      </c>
      <c r="M4" s="441"/>
      <c r="N4" s="441"/>
      <c r="O4" s="441"/>
      <c r="Q4" s="441" t="s">
        <v>416</v>
      </c>
      <c r="R4" s="441"/>
      <c r="S4" s="441"/>
      <c r="T4" s="441"/>
      <c r="U4" s="441"/>
      <c r="V4" s="441"/>
      <c r="W4" s="441"/>
      <c r="X4" s="441"/>
    </row>
    <row r="5" spans="1:24" ht="15" customHeight="1">
      <c r="A5" s="128"/>
      <c r="B5" s="441" t="s">
        <v>139</v>
      </c>
      <c r="C5" s="441"/>
      <c r="D5" s="441"/>
      <c r="E5" s="441"/>
      <c r="G5" s="442" t="s">
        <v>16</v>
      </c>
      <c r="H5" s="442"/>
      <c r="I5" s="442"/>
      <c r="J5" s="442"/>
      <c r="L5" s="442" t="s">
        <v>16</v>
      </c>
      <c r="M5" s="442"/>
      <c r="N5" s="442"/>
      <c r="O5" s="442"/>
      <c r="Q5" s="441" t="s">
        <v>16</v>
      </c>
      <c r="R5" s="441"/>
      <c r="S5" s="441"/>
      <c r="T5" s="441"/>
      <c r="U5" s="441"/>
      <c r="V5" s="441"/>
      <c r="W5" s="441"/>
      <c r="X5" s="441"/>
    </row>
    <row r="6" spans="1:24" ht="71.25">
      <c r="A6" s="128"/>
      <c r="B6" s="203" t="s">
        <v>0</v>
      </c>
      <c r="C6" s="203" t="s">
        <v>138</v>
      </c>
      <c r="D6" s="203" t="s">
        <v>137</v>
      </c>
      <c r="E6" s="203" t="s">
        <v>75</v>
      </c>
      <c r="G6" s="203" t="s">
        <v>0</v>
      </c>
      <c r="H6" s="203" t="s">
        <v>17</v>
      </c>
      <c r="I6" s="203" t="s">
        <v>77</v>
      </c>
      <c r="J6" s="203" t="s">
        <v>78</v>
      </c>
      <c r="L6" s="203" t="s">
        <v>0</v>
      </c>
      <c r="M6" s="203" t="s">
        <v>17</v>
      </c>
      <c r="N6" s="203" t="s">
        <v>18</v>
      </c>
      <c r="O6" s="203" t="s">
        <v>19</v>
      </c>
      <c r="Q6" s="343" t="s">
        <v>0</v>
      </c>
      <c r="R6" s="343" t="s">
        <v>79</v>
      </c>
      <c r="S6" s="343" t="s">
        <v>80</v>
      </c>
      <c r="T6" s="343" t="s">
        <v>81</v>
      </c>
      <c r="U6" s="343" t="s">
        <v>82</v>
      </c>
      <c r="V6" s="343" t="s">
        <v>83</v>
      </c>
      <c r="W6" s="343" t="s">
        <v>84</v>
      </c>
      <c r="X6" s="343" t="s">
        <v>377</v>
      </c>
    </row>
    <row r="7" spans="1:25" ht="15">
      <c r="A7" s="128"/>
      <c r="B7" s="76">
        <v>2010</v>
      </c>
      <c r="C7" s="294">
        <f>SUM(D7:E7)</f>
        <v>10746870</v>
      </c>
      <c r="D7" s="294">
        <v>10614620</v>
      </c>
      <c r="E7" s="294">
        <v>132250</v>
      </c>
      <c r="G7" s="15">
        <v>2010</v>
      </c>
      <c r="H7" s="129">
        <f>SUM(I7:J7)</f>
        <v>14625.372952999998</v>
      </c>
      <c r="I7" s="129">
        <v>6903.532784</v>
      </c>
      <c r="J7" s="129">
        <v>7721.840168999999</v>
      </c>
      <c r="L7" s="15">
        <v>2010</v>
      </c>
      <c r="M7" s="129">
        <f>+SUM(N7:O7)</f>
        <v>14625.372953000002</v>
      </c>
      <c r="N7" s="129">
        <v>8752.94424</v>
      </c>
      <c r="O7" s="129">
        <v>5872.428713</v>
      </c>
      <c r="Q7" s="76">
        <v>2010</v>
      </c>
      <c r="R7" s="129">
        <f>SUM(S7:W7)</f>
        <v>14625.372953</v>
      </c>
      <c r="S7" s="129">
        <v>2319.9521640000003</v>
      </c>
      <c r="T7" s="129">
        <v>1829.7345540000001</v>
      </c>
      <c r="U7" s="129">
        <v>3129.2812989999998</v>
      </c>
      <c r="V7" s="129">
        <v>7330.050681999999</v>
      </c>
      <c r="W7" s="129">
        <v>16.354254</v>
      </c>
      <c r="X7" s="129">
        <v>0</v>
      </c>
      <c r="Y7" s="346"/>
    </row>
    <row r="8" spans="1:25" ht="15">
      <c r="A8" s="128"/>
      <c r="B8" s="76">
        <v>2011</v>
      </c>
      <c r="C8" s="294">
        <f aca="true" t="shared" si="0" ref="C8:C13">SUM(D8:E8)</f>
        <v>14859606</v>
      </c>
      <c r="D8" s="294">
        <v>14633911</v>
      </c>
      <c r="E8" s="294">
        <v>225695</v>
      </c>
      <c r="G8" s="15">
        <v>2011</v>
      </c>
      <c r="H8" s="129">
        <f aca="true" t="shared" si="1" ref="H8:H13">SUM(I8:J8)</f>
        <v>22983.931583999998</v>
      </c>
      <c r="I8" s="129">
        <v>11756.209764</v>
      </c>
      <c r="J8" s="129">
        <v>11227.721819999999</v>
      </c>
      <c r="L8" s="15">
        <v>2011</v>
      </c>
      <c r="M8" s="129">
        <f aca="true" t="shared" si="2" ref="M8:M13">+SUM(N8:O8)</f>
        <v>22983.931583999998</v>
      </c>
      <c r="N8" s="129">
        <v>12715.580269</v>
      </c>
      <c r="O8" s="129">
        <v>10268.351315</v>
      </c>
      <c r="Q8" s="76">
        <v>2011</v>
      </c>
      <c r="R8" s="129">
        <f aca="true" t="shared" si="3" ref="R8:R13">SUM(S8:W8)</f>
        <v>22983.931583999998</v>
      </c>
      <c r="S8" s="129">
        <v>4979.667715</v>
      </c>
      <c r="T8" s="129">
        <v>1965.602983</v>
      </c>
      <c r="U8" s="129">
        <v>5473.287294</v>
      </c>
      <c r="V8" s="129">
        <v>10528.571669</v>
      </c>
      <c r="W8" s="129">
        <v>36.801923</v>
      </c>
      <c r="X8" s="129">
        <v>0</v>
      </c>
      <c r="Y8" s="346"/>
    </row>
    <row r="9" spans="1:25" ht="15">
      <c r="A9" s="128"/>
      <c r="B9" s="76">
        <v>2012</v>
      </c>
      <c r="C9" s="294">
        <f t="shared" si="0"/>
        <v>24398369</v>
      </c>
      <c r="D9" s="294">
        <v>24166499</v>
      </c>
      <c r="E9" s="294">
        <v>231870</v>
      </c>
      <c r="G9" s="15">
        <v>2012</v>
      </c>
      <c r="H9" s="129">
        <f t="shared" si="1"/>
        <v>31214.521015000002</v>
      </c>
      <c r="I9" s="129">
        <v>22524.804293</v>
      </c>
      <c r="J9" s="129">
        <v>8689.716722000001</v>
      </c>
      <c r="L9" s="15">
        <v>2012</v>
      </c>
      <c r="M9" s="129">
        <f t="shared" si="2"/>
        <v>31214.521015</v>
      </c>
      <c r="N9" s="129">
        <v>20338.187264</v>
      </c>
      <c r="O9" s="129">
        <v>10876.333750999998</v>
      </c>
      <c r="Q9" s="76">
        <v>2012</v>
      </c>
      <c r="R9" s="129">
        <f t="shared" si="3"/>
        <v>31214.521015000002</v>
      </c>
      <c r="S9" s="129">
        <v>4981.920305</v>
      </c>
      <c r="T9" s="129">
        <v>5971.399654</v>
      </c>
      <c r="U9" s="129">
        <v>11628.556622</v>
      </c>
      <c r="V9" s="129">
        <v>8372.383246000001</v>
      </c>
      <c r="W9" s="129">
        <v>260.261188</v>
      </c>
      <c r="X9" s="129">
        <v>0</v>
      </c>
      <c r="Y9" s="346"/>
    </row>
    <row r="10" spans="1:25" ht="15">
      <c r="A10" s="128"/>
      <c r="B10" s="76">
        <v>2013</v>
      </c>
      <c r="C10" s="294">
        <f t="shared" si="0"/>
        <v>40667210</v>
      </c>
      <c r="D10" s="294">
        <v>40406117</v>
      </c>
      <c r="E10" s="294">
        <v>261093</v>
      </c>
      <c r="G10" s="15">
        <v>2013</v>
      </c>
      <c r="H10" s="129">
        <f t="shared" si="1"/>
        <v>34816.324848</v>
      </c>
      <c r="I10" s="129">
        <v>24079.360684999996</v>
      </c>
      <c r="J10" s="129">
        <v>10736.964163</v>
      </c>
      <c r="L10" s="15">
        <v>2013</v>
      </c>
      <c r="M10" s="129">
        <f t="shared" si="2"/>
        <v>34816.324848000004</v>
      </c>
      <c r="N10" s="129">
        <v>21965.080788</v>
      </c>
      <c r="O10" s="129">
        <v>12851.24406</v>
      </c>
      <c r="Q10" s="76">
        <v>2013</v>
      </c>
      <c r="R10" s="129">
        <f t="shared" si="3"/>
        <v>34816.324848000004</v>
      </c>
      <c r="S10" s="129">
        <v>6509.449672999999</v>
      </c>
      <c r="T10" s="129">
        <v>7005.634592</v>
      </c>
      <c r="U10" s="129">
        <v>10831.83484</v>
      </c>
      <c r="V10" s="129">
        <v>10320.185723999999</v>
      </c>
      <c r="W10" s="129">
        <v>149.22001899999998</v>
      </c>
      <c r="X10" s="129">
        <v>0</v>
      </c>
      <c r="Y10" s="346"/>
    </row>
    <row r="11" spans="1:25" ht="15">
      <c r="A11" s="128"/>
      <c r="B11" s="76">
        <v>2014</v>
      </c>
      <c r="C11" s="294">
        <f t="shared" si="0"/>
        <v>44463733</v>
      </c>
      <c r="D11" s="294">
        <v>44294672</v>
      </c>
      <c r="E11" s="294">
        <v>169061</v>
      </c>
      <c r="G11" s="15">
        <v>2014</v>
      </c>
      <c r="H11" s="129">
        <f t="shared" si="1"/>
        <v>24835.778258</v>
      </c>
      <c r="I11" s="129">
        <v>20473.311317</v>
      </c>
      <c r="J11" s="129">
        <v>4362.466941</v>
      </c>
      <c r="L11" s="15">
        <v>2014</v>
      </c>
      <c r="M11" s="129">
        <f t="shared" si="2"/>
        <v>24835.778258000002</v>
      </c>
      <c r="N11" s="129">
        <v>17746.493222</v>
      </c>
      <c r="O11" s="129">
        <v>7089.285036</v>
      </c>
      <c r="Q11" s="76">
        <v>2014</v>
      </c>
      <c r="R11" s="129">
        <f t="shared" si="3"/>
        <v>24835.778258</v>
      </c>
      <c r="S11" s="129">
        <v>4615.213596</v>
      </c>
      <c r="T11" s="129">
        <v>2008.092085</v>
      </c>
      <c r="U11" s="129">
        <v>13578.004068</v>
      </c>
      <c r="V11" s="129">
        <v>4279.0092349999995</v>
      </c>
      <c r="W11" s="129">
        <v>355.459274</v>
      </c>
      <c r="X11" s="129">
        <v>0</v>
      </c>
      <c r="Y11" s="346"/>
    </row>
    <row r="12" spans="1:25" ht="15">
      <c r="A12" s="128"/>
      <c r="B12" s="76">
        <v>2015</v>
      </c>
      <c r="C12" s="294">
        <f t="shared" si="0"/>
        <v>63447356</v>
      </c>
      <c r="D12" s="294">
        <v>63175201</v>
      </c>
      <c r="E12" s="294">
        <v>272155</v>
      </c>
      <c r="G12" s="15">
        <v>2015</v>
      </c>
      <c r="H12" s="129">
        <f t="shared" si="1"/>
        <v>29438.570393</v>
      </c>
      <c r="I12" s="129">
        <v>23346.665579</v>
      </c>
      <c r="J12" s="129">
        <v>6091.9048139999995</v>
      </c>
      <c r="L12" s="15">
        <v>2015</v>
      </c>
      <c r="M12" s="129">
        <f t="shared" si="2"/>
        <v>29438.570392999998</v>
      </c>
      <c r="N12" s="129">
        <v>21500.553130999997</v>
      </c>
      <c r="O12" s="129">
        <v>7938.017262</v>
      </c>
      <c r="Q12" s="76">
        <v>2015</v>
      </c>
      <c r="R12" s="129">
        <f>SUM(S12:W12)</f>
        <v>29438.570392999995</v>
      </c>
      <c r="S12" s="129">
        <v>6789.477968</v>
      </c>
      <c r="T12" s="129">
        <v>3274.743892</v>
      </c>
      <c r="U12" s="129">
        <v>12813.868937</v>
      </c>
      <c r="V12" s="129">
        <v>5848.9167959999995</v>
      </c>
      <c r="W12" s="129">
        <v>711.5627999999999</v>
      </c>
      <c r="X12" s="129">
        <v>0</v>
      </c>
      <c r="Y12" s="346"/>
    </row>
    <row r="13" spans="1:25" ht="15">
      <c r="A13" s="128"/>
      <c r="B13" s="76">
        <v>2016</v>
      </c>
      <c r="C13" s="294">
        <f t="shared" si="0"/>
        <v>44309969</v>
      </c>
      <c r="D13" s="294">
        <v>43989224</v>
      </c>
      <c r="E13" s="294">
        <v>320745</v>
      </c>
      <c r="G13" s="15">
        <v>2016</v>
      </c>
      <c r="H13" s="129">
        <f t="shared" si="1"/>
        <v>30806.201757</v>
      </c>
      <c r="I13" s="129">
        <v>21735.101821</v>
      </c>
      <c r="J13" s="129">
        <v>9071.099935999999</v>
      </c>
      <c r="L13" s="15">
        <v>2016</v>
      </c>
      <c r="M13" s="129">
        <f t="shared" si="2"/>
        <v>30806.201756999995</v>
      </c>
      <c r="N13" s="129">
        <v>21533.614439999998</v>
      </c>
      <c r="O13" s="129">
        <v>9272.587317</v>
      </c>
      <c r="Q13" s="15">
        <v>2016</v>
      </c>
      <c r="R13" s="129">
        <f t="shared" si="3"/>
        <v>30806.201757000003</v>
      </c>
      <c r="S13" s="129">
        <v>6223.715542</v>
      </c>
      <c r="T13" s="129">
        <v>1797.726535</v>
      </c>
      <c r="U13" s="129">
        <v>13725.329570000002</v>
      </c>
      <c r="V13" s="129">
        <v>8961.958824000001</v>
      </c>
      <c r="W13" s="129">
        <v>97.47128599999999</v>
      </c>
      <c r="X13" s="129">
        <v>0</v>
      </c>
      <c r="Y13" s="346"/>
    </row>
    <row r="14" spans="2:25" ht="15">
      <c r="B14" s="76">
        <v>2017</v>
      </c>
      <c r="C14" s="294">
        <f>SUM(D14:E14)</f>
        <v>42457461</v>
      </c>
      <c r="D14" s="294">
        <v>42129735</v>
      </c>
      <c r="E14" s="294">
        <v>327726</v>
      </c>
      <c r="G14" s="15">
        <v>2017</v>
      </c>
      <c r="H14" s="129">
        <f>SUM(I14:J14)</f>
        <v>52675.287108000004</v>
      </c>
      <c r="I14" s="87">
        <v>39110.738507</v>
      </c>
      <c r="J14" s="87">
        <v>13564.548600999999</v>
      </c>
      <c r="L14" s="15">
        <v>2017</v>
      </c>
      <c r="M14" s="129">
        <f>+SUM(N14:O14)</f>
        <v>52675.287108</v>
      </c>
      <c r="N14" s="129">
        <v>35177.573773</v>
      </c>
      <c r="O14" s="129">
        <v>17497.713335</v>
      </c>
      <c r="Q14" s="15">
        <v>2017</v>
      </c>
      <c r="R14" s="129">
        <f>SUM(S14:X14)</f>
        <v>52675.287108</v>
      </c>
      <c r="S14" s="129">
        <v>5904.330182</v>
      </c>
      <c r="T14" s="129">
        <v>1116.138999</v>
      </c>
      <c r="U14" s="87">
        <v>30329.589786</v>
      </c>
      <c r="V14" s="129">
        <v>13309.043924</v>
      </c>
      <c r="W14" s="129">
        <v>282.302849</v>
      </c>
      <c r="X14" s="129">
        <v>1733.8813679999998</v>
      </c>
      <c r="Y14" s="346"/>
    </row>
    <row r="15" spans="2:23" ht="15">
      <c r="B15" s="75"/>
      <c r="C15" s="294"/>
      <c r="D15" s="294"/>
      <c r="E15" s="294"/>
      <c r="G15" s="15"/>
      <c r="H15" s="129"/>
      <c r="I15" s="129"/>
      <c r="J15" s="129"/>
      <c r="L15" s="15"/>
      <c r="M15" s="129"/>
      <c r="N15" s="129"/>
      <c r="O15" s="129"/>
      <c r="Q15" s="15"/>
      <c r="R15" s="129"/>
      <c r="S15" s="129"/>
      <c r="T15" s="129"/>
      <c r="U15" s="129"/>
      <c r="V15" s="129"/>
      <c r="W15" s="129"/>
    </row>
    <row r="16" spans="2:25" ht="15">
      <c r="B16" s="75"/>
      <c r="C16" s="75"/>
      <c r="D16" s="131"/>
      <c r="E16" s="131"/>
      <c r="G16" s="68"/>
      <c r="H16" s="68"/>
      <c r="I16" s="68"/>
      <c r="J16" s="68"/>
      <c r="L16" s="68"/>
      <c r="M16" s="68"/>
      <c r="N16" s="68"/>
      <c r="O16" s="68"/>
      <c r="Y16" s="346"/>
    </row>
    <row r="17" spans="2:25" ht="15">
      <c r="B17" s="75"/>
      <c r="C17" s="75"/>
      <c r="D17" s="77"/>
      <c r="E17" s="130"/>
      <c r="G17" s="68"/>
      <c r="H17" s="68"/>
      <c r="I17" s="68"/>
      <c r="J17" s="68"/>
      <c r="L17" s="68"/>
      <c r="M17" s="68"/>
      <c r="N17" s="68"/>
      <c r="O17" s="68"/>
      <c r="Y17" s="346"/>
    </row>
    <row r="18" spans="2:25" ht="15">
      <c r="B18" s="75" t="s">
        <v>173</v>
      </c>
      <c r="C18" s="75"/>
      <c r="D18" s="77"/>
      <c r="E18" s="130"/>
      <c r="G18" s="75" t="s">
        <v>173</v>
      </c>
      <c r="H18" s="68"/>
      <c r="I18" s="68"/>
      <c r="J18" s="68"/>
      <c r="L18" s="75" t="s">
        <v>173</v>
      </c>
      <c r="M18" s="68"/>
      <c r="N18" s="68"/>
      <c r="O18" s="68"/>
      <c r="Q18" s="75" t="s">
        <v>173</v>
      </c>
      <c r="Y18" s="346"/>
    </row>
    <row r="19" spans="2:25" ht="15">
      <c r="B19" s="75" t="s">
        <v>125</v>
      </c>
      <c r="C19" s="75"/>
      <c r="D19" s="77"/>
      <c r="E19" s="130"/>
      <c r="G19" s="75" t="s">
        <v>125</v>
      </c>
      <c r="H19" s="68"/>
      <c r="I19" s="68"/>
      <c r="J19" s="68"/>
      <c r="L19" s="75" t="s">
        <v>125</v>
      </c>
      <c r="M19" s="68"/>
      <c r="N19" s="68"/>
      <c r="O19" s="68"/>
      <c r="Q19" s="75" t="s">
        <v>125</v>
      </c>
      <c r="Y19" s="346"/>
    </row>
    <row r="20" spans="2:25" ht="15">
      <c r="B20" s="75"/>
      <c r="C20" s="75"/>
      <c r="D20" s="77"/>
      <c r="E20" s="130"/>
      <c r="G20" s="68"/>
      <c r="H20" s="68"/>
      <c r="I20" s="68"/>
      <c r="J20" s="68"/>
      <c r="L20" s="68"/>
      <c r="M20" s="68"/>
      <c r="N20" s="68"/>
      <c r="O20" s="68"/>
      <c r="Y20" s="346"/>
    </row>
    <row r="21" spans="2:25" ht="15">
      <c r="B21" s="75"/>
      <c r="C21" s="75"/>
      <c r="D21" s="77"/>
      <c r="E21" s="130"/>
      <c r="G21" s="68"/>
      <c r="H21" s="68"/>
      <c r="I21" s="68"/>
      <c r="J21" s="68"/>
      <c r="O21" s="129"/>
      <c r="Q21" s="129"/>
      <c r="R21" s="129"/>
      <c r="S21" s="129"/>
      <c r="Y21" s="346"/>
    </row>
    <row r="22" spans="15:25" ht="15">
      <c r="O22" s="129"/>
      <c r="Q22" s="129"/>
      <c r="R22" s="129"/>
      <c r="S22" s="129"/>
      <c r="Y22" s="346"/>
    </row>
    <row r="23" spans="15:25" ht="15">
      <c r="O23" s="129"/>
      <c r="Q23" s="129"/>
      <c r="R23" s="129"/>
      <c r="S23" s="129"/>
      <c r="Y23" s="346"/>
    </row>
    <row r="24" spans="15:19" ht="15">
      <c r="O24" s="129"/>
      <c r="Q24" s="129"/>
      <c r="R24" s="129"/>
      <c r="S24" s="129"/>
    </row>
    <row r="25" spans="15:19" ht="15">
      <c r="O25" s="129"/>
      <c r="Q25" s="129"/>
      <c r="R25" s="129"/>
      <c r="S25" s="129"/>
    </row>
    <row r="26" spans="15:19" ht="15">
      <c r="O26" s="129"/>
      <c r="Q26" s="129"/>
      <c r="R26" s="129"/>
      <c r="S26" s="129"/>
    </row>
    <row r="27" spans="15:19" ht="15">
      <c r="O27" s="129"/>
      <c r="Q27" s="129"/>
      <c r="R27" s="129"/>
      <c r="S27" s="129"/>
    </row>
    <row r="28" spans="15:19" ht="15">
      <c r="O28" s="129"/>
      <c r="Q28" s="129"/>
      <c r="R28" s="129"/>
      <c r="S28" s="129"/>
    </row>
    <row r="29" ht="15">
      <c r="S29" s="129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Q3:X3"/>
    <mergeCell ref="Q4:X4"/>
    <mergeCell ref="Q5:X5"/>
    <mergeCell ref="B3:E3"/>
    <mergeCell ref="B4:E4"/>
    <mergeCell ref="B5:E5"/>
    <mergeCell ref="L3:O3"/>
    <mergeCell ref="L4:O4"/>
    <mergeCell ref="G3:J3"/>
    <mergeCell ref="G5:J5"/>
    <mergeCell ref="L5:O5"/>
    <mergeCell ref="G4:J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93" customWidth="1"/>
    <col min="2" max="2" width="9.8515625" style="94" customWidth="1"/>
    <col min="3" max="3" width="14.00390625" style="93" customWidth="1"/>
    <col min="4" max="4" width="18.28125" style="93" customWidth="1"/>
    <col min="5" max="5" width="13.421875" style="93" customWidth="1"/>
    <col min="6" max="6" width="14.140625" style="93" customWidth="1"/>
    <col min="7" max="7" width="13.57421875" style="93" customWidth="1"/>
    <col min="9" max="10" width="14.140625" style="0" customWidth="1"/>
    <col min="11" max="11" width="13.28125" style="0" customWidth="1"/>
    <col min="12" max="12" width="13.421875" style="0" customWidth="1"/>
    <col min="13" max="16384" width="11.421875" style="93" customWidth="1"/>
  </cols>
  <sheetData>
    <row r="1" spans="1:2" ht="15.75">
      <c r="A1" s="18" t="s">
        <v>57</v>
      </c>
      <c r="B1" s="68"/>
    </row>
    <row r="2" spans="1:2" ht="15">
      <c r="A2" s="20"/>
      <c r="B2" s="68"/>
    </row>
    <row r="3" spans="2:7" ht="15" customHeight="1">
      <c r="B3" s="443" t="s">
        <v>13</v>
      </c>
      <c r="C3" s="443"/>
      <c r="D3" s="443"/>
      <c r="E3" s="443"/>
      <c r="F3" s="443"/>
      <c r="G3" s="443"/>
    </row>
    <row r="4" spans="2:7" ht="15" customHeight="1">
      <c r="B4" s="444" t="s">
        <v>409</v>
      </c>
      <c r="C4" s="444"/>
      <c r="D4" s="444"/>
      <c r="E4" s="444"/>
      <c r="F4" s="444"/>
      <c r="G4" s="444"/>
    </row>
    <row r="5" spans="2:7" ht="54" customHeight="1">
      <c r="B5" s="250" t="s">
        <v>182</v>
      </c>
      <c r="C5" s="250" t="s">
        <v>178</v>
      </c>
      <c r="D5" s="250" t="s">
        <v>179</v>
      </c>
      <c r="E5" s="250" t="s">
        <v>180</v>
      </c>
      <c r="F5" s="250" t="s">
        <v>181</v>
      </c>
      <c r="G5" s="368" t="s">
        <v>405</v>
      </c>
    </row>
    <row r="6" spans="2:7" ht="22.5">
      <c r="B6" s="251"/>
      <c r="C6" s="251" t="s">
        <v>183</v>
      </c>
      <c r="D6" s="251" t="s">
        <v>16</v>
      </c>
      <c r="E6" s="251" t="s">
        <v>16</v>
      </c>
      <c r="F6" s="251" t="s">
        <v>254</v>
      </c>
      <c r="G6" s="251" t="s">
        <v>16</v>
      </c>
    </row>
    <row r="7" spans="2:7" ht="15">
      <c r="B7" s="252">
        <v>2011</v>
      </c>
      <c r="C7" s="400">
        <v>99060</v>
      </c>
      <c r="D7" s="401">
        <v>2584.4</v>
      </c>
      <c r="E7" s="401">
        <v>102622.1</v>
      </c>
      <c r="F7" s="200">
        <f aca="true" t="shared" si="0" ref="F7:F13">+(E7/D7)</f>
        <v>39.70828819068256</v>
      </c>
      <c r="G7" s="200">
        <f aca="true" t="shared" si="1" ref="G7:G13">SUM(E7/C7)</f>
        <v>1.0359590147385425</v>
      </c>
    </row>
    <row r="8" spans="2:7" ht="15">
      <c r="B8" s="252">
        <v>2012</v>
      </c>
      <c r="C8" s="400">
        <v>102300</v>
      </c>
      <c r="D8" s="401">
        <v>2599.88668004</v>
      </c>
      <c r="E8" s="401">
        <v>99326.38443173998</v>
      </c>
      <c r="F8" s="200">
        <f t="shared" si="0"/>
        <v>38.20412066198663</v>
      </c>
      <c r="G8" s="200">
        <f t="shared" si="1"/>
        <v>0.9709323991372432</v>
      </c>
    </row>
    <row r="9" spans="2:7" ht="15">
      <c r="B9" s="252">
        <v>2013</v>
      </c>
      <c r="C9" s="400">
        <v>111170</v>
      </c>
      <c r="D9" s="401">
        <v>2741.30024707</v>
      </c>
      <c r="E9" s="401">
        <v>118800.33868763794</v>
      </c>
      <c r="F9" s="200">
        <f t="shared" si="0"/>
        <v>43.33722247849939</v>
      </c>
      <c r="G9" s="200">
        <f t="shared" si="1"/>
        <v>1.0686366707532422</v>
      </c>
    </row>
    <row r="10" spans="2:7" ht="15">
      <c r="B10" s="252">
        <v>2014</v>
      </c>
      <c r="C10" s="400">
        <v>112535</v>
      </c>
      <c r="D10" s="401">
        <v>2833.5856835600002</v>
      </c>
      <c r="E10" s="401">
        <v>156398.51768521994</v>
      </c>
      <c r="F10" s="200">
        <f t="shared" si="0"/>
        <v>55.19456093832578</v>
      </c>
      <c r="G10" s="200">
        <f t="shared" si="1"/>
        <v>1.3897766711264934</v>
      </c>
    </row>
    <row r="11" spans="2:7" ht="15">
      <c r="B11" s="252">
        <v>2015</v>
      </c>
      <c r="C11" s="400">
        <v>73062</v>
      </c>
      <c r="D11" s="401">
        <v>2959.2350230399993</v>
      </c>
      <c r="E11" s="401">
        <v>140488.6622745</v>
      </c>
      <c r="F11" s="200">
        <f t="shared" si="0"/>
        <v>47.47465516617774</v>
      </c>
      <c r="G11" s="200">
        <f t="shared" si="1"/>
        <v>1.9228691012359367</v>
      </c>
    </row>
    <row r="12" spans="2:7" ht="15">
      <c r="B12" s="252">
        <v>2016</v>
      </c>
      <c r="C12" s="400">
        <v>90274</v>
      </c>
      <c r="D12" s="401">
        <v>3215.78955071</v>
      </c>
      <c r="E12" s="401">
        <v>142966.13365080004</v>
      </c>
      <c r="F12" s="200">
        <f>+(E12/D12)</f>
        <v>44.457552770900435</v>
      </c>
      <c r="G12" s="200">
        <f t="shared" si="1"/>
        <v>1.583691136437956</v>
      </c>
    </row>
    <row r="13" spans="2:7" ht="15">
      <c r="B13" s="252" t="s">
        <v>376</v>
      </c>
      <c r="C13" s="253">
        <v>136130</v>
      </c>
      <c r="D13" s="95">
        <v>3371.29596925411</v>
      </c>
      <c r="E13" s="95">
        <v>140867.1188809</v>
      </c>
      <c r="F13" s="200">
        <f t="shared" si="0"/>
        <v>41.78426343032305</v>
      </c>
      <c r="G13" s="200">
        <f t="shared" si="1"/>
        <v>1.0347984932116359</v>
      </c>
    </row>
    <row r="14" spans="3:5" ht="15">
      <c r="C14" s="253"/>
      <c r="D14" s="95"/>
      <c r="E14" s="95"/>
    </row>
    <row r="15" spans="3:5" ht="15">
      <c r="C15" s="253"/>
      <c r="D15" s="95"/>
      <c r="E15" s="95"/>
    </row>
    <row r="16" spans="4:5" ht="15">
      <c r="D16" s="95"/>
      <c r="E16" s="95"/>
    </row>
    <row r="18" ht="15">
      <c r="B18" s="68" t="s">
        <v>173</v>
      </c>
    </row>
    <row r="19" ht="15">
      <c r="B19" s="68" t="s">
        <v>125</v>
      </c>
    </row>
    <row r="41" ht="15">
      <c r="F41" s="98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75" customWidth="1"/>
    <col min="2" max="2" width="11.57421875" style="75" bestFit="1" customWidth="1"/>
    <col min="3" max="3" width="16.57421875" style="75" customWidth="1"/>
    <col min="4" max="4" width="7.8515625" style="75" customWidth="1"/>
    <col min="5" max="5" width="20.57421875" style="75" customWidth="1"/>
    <col min="6" max="6" width="8.8515625" style="75" bestFit="1" customWidth="1"/>
    <col min="7" max="13" width="11.421875" style="75" customWidth="1"/>
    <col min="14" max="16384" width="11.421875" style="75" customWidth="1"/>
  </cols>
  <sheetData>
    <row r="1" spans="1:2" ht="15.75">
      <c r="A1" s="18" t="s">
        <v>57</v>
      </c>
      <c r="B1" s="145"/>
    </row>
    <row r="2" spans="1:2" ht="12.75">
      <c r="A2" s="146"/>
      <c r="B2" s="145"/>
    </row>
    <row r="3" spans="2:6" ht="14.25">
      <c r="B3" s="445" t="s">
        <v>143</v>
      </c>
      <c r="C3" s="445"/>
      <c r="D3" s="445"/>
      <c r="E3" s="445"/>
      <c r="F3" s="445"/>
    </row>
    <row r="4" spans="2:6" ht="14.25">
      <c r="B4" s="445" t="s">
        <v>416</v>
      </c>
      <c r="C4" s="445"/>
      <c r="D4" s="445"/>
      <c r="E4" s="445"/>
      <c r="F4" s="445"/>
    </row>
    <row r="5" spans="2:6" ht="42.75">
      <c r="B5" s="396" t="s">
        <v>0</v>
      </c>
      <c r="C5" s="396" t="s">
        <v>142</v>
      </c>
      <c r="D5" s="396" t="s">
        <v>141</v>
      </c>
      <c r="E5" s="396" t="s">
        <v>417</v>
      </c>
      <c r="F5" s="396" t="s">
        <v>141</v>
      </c>
    </row>
    <row r="6" spans="2:6" ht="12.75">
      <c r="B6" s="76">
        <v>2002</v>
      </c>
      <c r="C6" s="147">
        <v>973367</v>
      </c>
      <c r="D6" s="187"/>
      <c r="E6" s="147">
        <v>176465.4</v>
      </c>
      <c r="F6" s="187"/>
    </row>
    <row r="7" spans="2:8" ht="12.75">
      <c r="B7" s="76">
        <v>2003</v>
      </c>
      <c r="C7" s="147">
        <v>3580013</v>
      </c>
      <c r="D7" s="187">
        <f>((C7/C6)-1)*100</f>
        <v>267.7968330547471</v>
      </c>
      <c r="E7" s="147">
        <v>270977</v>
      </c>
      <c r="F7" s="187">
        <f>((E7/E6)-1)*100</f>
        <v>53.55814794288285</v>
      </c>
      <c r="H7" s="148"/>
    </row>
    <row r="8" spans="2:8" ht="12.75">
      <c r="B8" s="76">
        <v>2004</v>
      </c>
      <c r="C8" s="147">
        <v>1969542</v>
      </c>
      <c r="D8" s="187">
        <f>((C8/C7)-1)*100</f>
        <v>-44.98506011011691</v>
      </c>
      <c r="E8" s="147">
        <v>427337.2</v>
      </c>
      <c r="F8" s="187">
        <f aca="true" t="shared" si="0" ref="F8:F20">((E8/E7)-1)*100</f>
        <v>57.70238802555199</v>
      </c>
      <c r="H8" s="148"/>
    </row>
    <row r="9" spans="2:8" ht="12.75">
      <c r="B9" s="76">
        <v>2005</v>
      </c>
      <c r="C9" s="147">
        <v>2036027</v>
      </c>
      <c r="D9" s="187">
        <f aca="true" t="shared" si="1" ref="D9:D18">((C9/C8)-1)*100</f>
        <v>3.375657894068773</v>
      </c>
      <c r="E9" s="147">
        <v>495807</v>
      </c>
      <c r="F9" s="187">
        <f t="shared" si="0"/>
        <v>16.022429126226314</v>
      </c>
      <c r="H9" s="148"/>
    </row>
    <row r="10" spans="2:8" ht="12.75">
      <c r="B10" s="76">
        <v>2006</v>
      </c>
      <c r="C10" s="147">
        <v>1965160</v>
      </c>
      <c r="D10" s="187">
        <f t="shared" si="1"/>
        <v>-3.4806512880231955</v>
      </c>
      <c r="E10" s="147">
        <v>536670</v>
      </c>
      <c r="F10" s="187">
        <f t="shared" si="0"/>
        <v>8.241715022175967</v>
      </c>
      <c r="H10" s="148"/>
    </row>
    <row r="11" spans="2:8" ht="12.75">
      <c r="B11" s="76">
        <v>2007</v>
      </c>
      <c r="C11" s="147">
        <v>1393306</v>
      </c>
      <c r="D11" s="187">
        <f t="shared" si="1"/>
        <v>-29.09961529849987</v>
      </c>
      <c r="E11" s="147">
        <v>514354</v>
      </c>
      <c r="F11" s="187">
        <f t="shared" si="0"/>
        <v>-4.158235042018377</v>
      </c>
      <c r="H11" s="148"/>
    </row>
    <row r="12" spans="2:8" ht="12.75">
      <c r="B12" s="76">
        <v>2008</v>
      </c>
      <c r="C12" s="147">
        <v>1356157</v>
      </c>
      <c r="D12" s="187">
        <f t="shared" si="1"/>
        <v>-2.6662484766447614</v>
      </c>
      <c r="E12" s="147">
        <v>463892</v>
      </c>
      <c r="F12" s="187">
        <f t="shared" si="0"/>
        <v>-9.810752905586428</v>
      </c>
      <c r="H12" s="148"/>
    </row>
    <row r="13" spans="2:8" ht="12.75">
      <c r="B13" s="76">
        <v>2009</v>
      </c>
      <c r="C13" s="147">
        <v>1619551</v>
      </c>
      <c r="D13" s="187">
        <f t="shared" si="1"/>
        <v>19.42208756065853</v>
      </c>
      <c r="E13" s="147">
        <v>479309</v>
      </c>
      <c r="F13" s="187">
        <f t="shared" si="0"/>
        <v>3.32340286101076</v>
      </c>
      <c r="H13" s="148"/>
    </row>
    <row r="14" spans="2:8" ht="12.75">
      <c r="B14" s="76">
        <v>2010</v>
      </c>
      <c r="C14" s="147">
        <v>1503371</v>
      </c>
      <c r="D14" s="187">
        <f t="shared" si="1"/>
        <v>-7.173593174898474</v>
      </c>
      <c r="E14" s="147">
        <v>611914.14783058</v>
      </c>
      <c r="F14" s="187">
        <f t="shared" si="0"/>
        <v>27.665899833005426</v>
      </c>
      <c r="H14" s="148"/>
    </row>
    <row r="15" spans="2:8" ht="12.75">
      <c r="B15" s="76">
        <v>2011</v>
      </c>
      <c r="C15" s="147">
        <v>1606446</v>
      </c>
      <c r="D15" s="187">
        <f t="shared" si="1"/>
        <v>6.856258368692747</v>
      </c>
      <c r="E15" s="147">
        <v>743783.95</v>
      </c>
      <c r="F15" s="187">
        <f t="shared" si="0"/>
        <v>21.550376410961913</v>
      </c>
      <c r="H15" s="148"/>
    </row>
    <row r="16" spans="2:8" ht="12.75">
      <c r="B16" s="76">
        <v>2012</v>
      </c>
      <c r="C16" s="147">
        <v>1645000</v>
      </c>
      <c r="D16" s="187">
        <f t="shared" si="1"/>
        <v>2.399956176553708</v>
      </c>
      <c r="E16" s="147">
        <v>668543.7</v>
      </c>
      <c r="F16" s="187">
        <f t="shared" si="0"/>
        <v>-10.115874374541157</v>
      </c>
      <c r="H16" s="148"/>
    </row>
    <row r="17" spans="2:8" ht="12.75">
      <c r="B17" s="76">
        <v>2013</v>
      </c>
      <c r="C17" s="147">
        <v>1360038</v>
      </c>
      <c r="D17" s="187">
        <f t="shared" si="1"/>
        <v>-17.3229179331307</v>
      </c>
      <c r="E17" s="147">
        <v>516504.10500000004</v>
      </c>
      <c r="F17" s="187">
        <f t="shared" si="0"/>
        <v>-22.74190827016991</v>
      </c>
      <c r="H17" s="148"/>
    </row>
    <row r="18" spans="2:8" ht="12.75">
      <c r="B18" s="76">
        <v>2014</v>
      </c>
      <c r="C18" s="147">
        <v>1497902</v>
      </c>
      <c r="D18" s="187">
        <f t="shared" si="1"/>
        <v>10.136775590093805</v>
      </c>
      <c r="E18" s="147">
        <v>450875</v>
      </c>
      <c r="F18" s="187">
        <f t="shared" si="0"/>
        <v>-12.706405305336354</v>
      </c>
      <c r="H18" s="148"/>
    </row>
    <row r="19" spans="2:8" ht="12.75">
      <c r="B19" s="76">
        <v>2015</v>
      </c>
      <c r="C19" s="147">
        <v>1482636</v>
      </c>
      <c r="D19" s="187">
        <f>((C19/C18)-1)*100</f>
        <v>-1.019158796770414</v>
      </c>
      <c r="E19" s="147">
        <v>514645.04000000004</v>
      </c>
      <c r="F19" s="187">
        <f t="shared" si="0"/>
        <v>14.143618519545331</v>
      </c>
      <c r="H19" s="148"/>
    </row>
    <row r="20" spans="2:8" ht="12.75">
      <c r="B20" s="76">
        <v>2016</v>
      </c>
      <c r="C20" s="147">
        <v>1458019</v>
      </c>
      <c r="D20" s="187">
        <f>((C20/C19)-1)*100</f>
        <v>-1.6603535864500807</v>
      </c>
      <c r="E20" s="147">
        <v>457660.794554</v>
      </c>
      <c r="F20" s="187">
        <f t="shared" si="0"/>
        <v>-11.072533691571184</v>
      </c>
      <c r="H20" s="148"/>
    </row>
    <row r="21" spans="2:8" ht="12.75">
      <c r="B21" s="76">
        <v>2017</v>
      </c>
      <c r="C21" s="147">
        <v>1597187</v>
      </c>
      <c r="D21" s="187">
        <f>((C21/C20)-1)*100</f>
        <v>9.545005929278005</v>
      </c>
      <c r="E21" s="147">
        <v>586584.637546</v>
      </c>
      <c r="F21" s="187">
        <f>((E21/E20)-1)*100</f>
        <v>28.170174182745743</v>
      </c>
      <c r="H21" s="147"/>
    </row>
    <row r="22" spans="2:8" ht="12.75">
      <c r="B22" s="76"/>
      <c r="C22" s="150"/>
      <c r="D22" s="148"/>
      <c r="E22" s="147"/>
      <c r="F22" s="148"/>
      <c r="H22" s="148"/>
    </row>
    <row r="23" spans="3:4" ht="12.75">
      <c r="C23" s="149"/>
      <c r="D23" s="149"/>
    </row>
    <row r="24" spans="3:4" ht="12.75">
      <c r="C24" s="149"/>
      <c r="D24" s="149"/>
    </row>
    <row r="25" spans="3:4" ht="12.75">
      <c r="C25" s="149"/>
      <c r="D25" s="149"/>
    </row>
    <row r="26" spans="2:4" ht="12.75">
      <c r="B26" s="75" t="s">
        <v>173</v>
      </c>
      <c r="C26" s="149"/>
      <c r="D26" s="149"/>
    </row>
    <row r="27" spans="2:4" ht="12.75">
      <c r="B27" s="75" t="s">
        <v>125</v>
      </c>
      <c r="C27" s="149"/>
      <c r="D27" s="149"/>
    </row>
    <row r="29" ht="12.75"/>
    <row r="30" ht="12.75"/>
    <row r="54" ht="14.25">
      <c r="F54" s="97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2" width="11.421875" style="75" customWidth="1"/>
    <col min="3" max="3" width="19.140625" style="75" customWidth="1"/>
    <col min="4" max="4" width="11.421875" style="75" customWidth="1"/>
    <col min="5" max="6" width="13.7109375" style="75" customWidth="1"/>
    <col min="7" max="7" width="19.140625" style="75" customWidth="1"/>
    <col min="8" max="9" width="13.7109375" style="75" customWidth="1"/>
    <col min="10" max="11" width="14.7109375" style="75" customWidth="1"/>
    <col min="12" max="16384" width="11.421875" style="75" customWidth="1"/>
  </cols>
  <sheetData>
    <row r="1" spans="1:2" ht="15.75">
      <c r="A1" s="18" t="s">
        <v>57</v>
      </c>
      <c r="B1" s="68"/>
    </row>
    <row r="2" spans="1:2" ht="12.75">
      <c r="A2" s="20"/>
      <c r="B2" s="68"/>
    </row>
    <row r="3" spans="2:11" ht="14.25" customHeight="1">
      <c r="B3" s="441" t="s">
        <v>347</v>
      </c>
      <c r="C3" s="441"/>
      <c r="D3" s="441"/>
      <c r="E3"/>
      <c r="F3" s="447" t="s">
        <v>347</v>
      </c>
      <c r="G3" s="447"/>
      <c r="H3" s="447"/>
      <c r="I3" s="308"/>
      <c r="J3" s="447" t="s">
        <v>347</v>
      </c>
      <c r="K3" s="447"/>
    </row>
    <row r="4" spans="2:11" ht="15" customHeight="1">
      <c r="B4" s="441" t="s">
        <v>5</v>
      </c>
      <c r="C4" s="441"/>
      <c r="D4" s="441"/>
      <c r="E4"/>
      <c r="F4" s="447" t="s">
        <v>409</v>
      </c>
      <c r="G4" s="447"/>
      <c r="H4" s="447"/>
      <c r="I4" s="308"/>
      <c r="J4" s="447" t="s">
        <v>422</v>
      </c>
      <c r="K4" s="447"/>
    </row>
    <row r="5" spans="2:11" ht="42" customHeight="1">
      <c r="B5" s="82" t="s">
        <v>0</v>
      </c>
      <c r="C5" s="83" t="s">
        <v>145</v>
      </c>
      <c r="D5" s="82" t="s">
        <v>172</v>
      </c>
      <c r="E5"/>
      <c r="F5" s="314" t="s">
        <v>174</v>
      </c>
      <c r="G5" s="315" t="s">
        <v>145</v>
      </c>
      <c r="H5" s="314" t="s">
        <v>172</v>
      </c>
      <c r="I5" s="308"/>
      <c r="J5" s="288" t="s">
        <v>174</v>
      </c>
      <c r="K5" s="315" t="s">
        <v>348</v>
      </c>
    </row>
    <row r="6" spans="2:12" ht="15">
      <c r="B6" s="84"/>
      <c r="C6" s="85" t="s">
        <v>146</v>
      </c>
      <c r="D6" s="85" t="s">
        <v>23</v>
      </c>
      <c r="E6"/>
      <c r="F6" s="84"/>
      <c r="G6" s="85" t="s">
        <v>146</v>
      </c>
      <c r="H6" s="85" t="s">
        <v>23</v>
      </c>
      <c r="I6" s="308"/>
      <c r="J6" s="84"/>
      <c r="K6" s="85" t="s">
        <v>146</v>
      </c>
      <c r="L6" s="161"/>
    </row>
    <row r="7" spans="2:12" ht="15">
      <c r="B7" s="76">
        <v>2002</v>
      </c>
      <c r="C7" s="91">
        <v>6993</v>
      </c>
      <c r="D7" s="188" t="s">
        <v>54</v>
      </c>
      <c r="E7"/>
      <c r="F7" s="76">
        <v>2002</v>
      </c>
      <c r="G7" s="91">
        <v>6993</v>
      </c>
      <c r="H7" s="188" t="s">
        <v>54</v>
      </c>
      <c r="I7" s="308"/>
      <c r="J7" s="86" t="s">
        <v>20</v>
      </c>
      <c r="K7" s="300">
        <v>1830.4835370000005</v>
      </c>
      <c r="L7" s="161"/>
    </row>
    <row r="8" spans="2:12" ht="15">
      <c r="B8" s="76">
        <v>2003</v>
      </c>
      <c r="C8" s="91">
        <v>6795</v>
      </c>
      <c r="D8" s="92">
        <f>((C8/C7)-1)*100</f>
        <v>-2.8314028314028294</v>
      </c>
      <c r="E8"/>
      <c r="F8" s="76">
        <v>2003</v>
      </c>
      <c r="G8" s="91">
        <v>6795</v>
      </c>
      <c r="H8" s="92">
        <f>((G8/G7)-1)*100</f>
        <v>-2.8314028314028294</v>
      </c>
      <c r="I8" s="308"/>
      <c r="J8" s="86" t="s">
        <v>21</v>
      </c>
      <c r="K8" s="300">
        <v>2935.7019058000005</v>
      </c>
      <c r="L8" s="161"/>
    </row>
    <row r="9" spans="2:12" ht="15">
      <c r="B9" s="76">
        <v>2004</v>
      </c>
      <c r="C9" s="91">
        <v>7424.300000000001</v>
      </c>
      <c r="D9" s="92">
        <f aca="true" t="shared" si="0" ref="D9:D22">((C9/C8)-1)*100</f>
        <v>9.261221486387061</v>
      </c>
      <c r="E9"/>
      <c r="F9" s="76">
        <v>2004</v>
      </c>
      <c r="G9" s="91">
        <v>7424.300000000001</v>
      </c>
      <c r="H9" s="92">
        <f aca="true" t="shared" si="1" ref="H9:H21">((G9/G8)-1)*100</f>
        <v>9.261221486387061</v>
      </c>
      <c r="I9" s="308"/>
      <c r="J9" s="86" t="s">
        <v>22</v>
      </c>
      <c r="K9" s="300">
        <v>3531.7677324900005</v>
      </c>
      <c r="L9" s="161"/>
    </row>
    <row r="10" spans="2:12" ht="15">
      <c r="B10" s="76">
        <v>2005</v>
      </c>
      <c r="C10" s="91">
        <v>8522</v>
      </c>
      <c r="D10" s="92">
        <f t="shared" si="0"/>
        <v>14.785232277790472</v>
      </c>
      <c r="E10"/>
      <c r="F10" s="76">
        <v>2005</v>
      </c>
      <c r="G10" s="91">
        <v>8522</v>
      </c>
      <c r="H10" s="92">
        <f t="shared" si="1"/>
        <v>14.785232277790472</v>
      </c>
      <c r="I10" s="308"/>
      <c r="J10" s="86" t="s">
        <v>328</v>
      </c>
      <c r="K10" s="87">
        <v>3188.6964212800003</v>
      </c>
      <c r="L10" s="161"/>
    </row>
    <row r="11" spans="2:12" ht="15">
      <c r="B11" s="76">
        <v>2006</v>
      </c>
      <c r="C11" s="91">
        <v>10187.5</v>
      </c>
      <c r="D11" s="92">
        <f t="shared" si="0"/>
        <v>19.54353438160057</v>
      </c>
      <c r="E11"/>
      <c r="F11" s="76">
        <v>2006</v>
      </c>
      <c r="G11" s="91">
        <v>10187.5</v>
      </c>
      <c r="H11" s="92">
        <f t="shared" si="1"/>
        <v>19.54353438160057</v>
      </c>
      <c r="I11" s="308"/>
      <c r="J11" s="86" t="s">
        <v>329</v>
      </c>
      <c r="K11" s="87">
        <v>1845.4070262</v>
      </c>
      <c r="L11" s="161"/>
    </row>
    <row r="12" spans="2:12" ht="15">
      <c r="B12" s="76">
        <v>2007</v>
      </c>
      <c r="C12" s="91">
        <v>12509.8</v>
      </c>
      <c r="D12" s="92">
        <f t="shared" si="0"/>
        <v>22.79558282208589</v>
      </c>
      <c r="E12"/>
      <c r="F12" s="76">
        <v>2007</v>
      </c>
      <c r="G12" s="91">
        <v>12509.8</v>
      </c>
      <c r="H12" s="92">
        <f t="shared" si="1"/>
        <v>22.79558282208589</v>
      </c>
      <c r="I12" s="308"/>
      <c r="J12" s="86" t="s">
        <v>330</v>
      </c>
      <c r="K12" s="87">
        <v>2742.64942052</v>
      </c>
      <c r="L12" s="161"/>
    </row>
    <row r="13" spans="2:12" ht="15">
      <c r="B13" s="76">
        <v>2008</v>
      </c>
      <c r="C13" s="91">
        <v>8944.199999999999</v>
      </c>
      <c r="D13" s="92">
        <f t="shared" si="0"/>
        <v>-28.502454076004412</v>
      </c>
      <c r="E13"/>
      <c r="F13" s="76">
        <v>2008</v>
      </c>
      <c r="G13" s="91">
        <v>8944.199999999999</v>
      </c>
      <c r="H13" s="92">
        <f t="shared" si="1"/>
        <v>-28.502454076004412</v>
      </c>
      <c r="I13" s="308"/>
      <c r="J13" s="86" t="s">
        <v>344</v>
      </c>
      <c r="K13" s="87">
        <v>2622.245641799999</v>
      </c>
      <c r="L13" s="161"/>
    </row>
    <row r="14" spans="2:12" ht="15">
      <c r="B14" s="76">
        <v>2009</v>
      </c>
      <c r="C14" s="91">
        <v>11237.599999999999</v>
      </c>
      <c r="D14" s="92">
        <f t="shared" si="0"/>
        <v>25.64119764763757</v>
      </c>
      <c r="E14"/>
      <c r="F14" s="76">
        <v>2009</v>
      </c>
      <c r="G14" s="91">
        <v>11237.599999999999</v>
      </c>
      <c r="H14" s="92">
        <f t="shared" si="1"/>
        <v>25.64119764763757</v>
      </c>
      <c r="I14" s="308"/>
      <c r="J14" s="86" t="s">
        <v>345</v>
      </c>
      <c r="K14" s="87">
        <v>5475.700514529999</v>
      </c>
      <c r="L14" s="161"/>
    </row>
    <row r="15" spans="2:11" ht="15">
      <c r="B15" s="76">
        <v>2010</v>
      </c>
      <c r="C15" s="91">
        <v>17137.399999999998</v>
      </c>
      <c r="D15" s="92">
        <f t="shared" si="0"/>
        <v>52.50053392183385</v>
      </c>
      <c r="E15"/>
      <c r="F15" s="76">
        <v>2010</v>
      </c>
      <c r="G15" s="91">
        <v>17137.399999999998</v>
      </c>
      <c r="H15" s="92">
        <f t="shared" si="1"/>
        <v>52.50053392183385</v>
      </c>
      <c r="I15" s="308"/>
      <c r="J15" s="86" t="s">
        <v>346</v>
      </c>
      <c r="K15" s="87">
        <v>1388.4353576500002</v>
      </c>
    </row>
    <row r="16" spans="2:11" ht="15">
      <c r="B16" s="76">
        <v>2011</v>
      </c>
      <c r="C16" s="91">
        <v>21226.389999999996</v>
      </c>
      <c r="D16" s="92">
        <f t="shared" si="0"/>
        <v>23.860037111813924</v>
      </c>
      <c r="E16"/>
      <c r="F16" s="76">
        <v>2011</v>
      </c>
      <c r="G16" s="91">
        <v>21226.389999999996</v>
      </c>
      <c r="H16" s="92">
        <f t="shared" si="1"/>
        <v>23.860037111813924</v>
      </c>
      <c r="I16" s="308"/>
      <c r="J16" s="86" t="s">
        <v>418</v>
      </c>
      <c r="K16" s="87">
        <v>2068.8997037999998</v>
      </c>
    </row>
    <row r="17" spans="2:11" ht="15">
      <c r="B17" s="76">
        <v>2012</v>
      </c>
      <c r="C17" s="91">
        <v>26304.3</v>
      </c>
      <c r="D17" s="92">
        <f t="shared" si="0"/>
        <v>23.9226265040829</v>
      </c>
      <c r="E17"/>
      <c r="F17" s="76">
        <v>2012</v>
      </c>
      <c r="G17" s="91">
        <v>26304.3</v>
      </c>
      <c r="H17" s="92">
        <f t="shared" si="1"/>
        <v>23.9226265040829</v>
      </c>
      <c r="I17" s="308"/>
      <c r="J17" s="86" t="s">
        <v>419</v>
      </c>
      <c r="K17" s="87">
        <v>5869.85116042</v>
      </c>
    </row>
    <row r="18" spans="2:11" ht="12.75">
      <c r="B18" s="76">
        <v>2013</v>
      </c>
      <c r="C18" s="91">
        <v>56009.57983686302</v>
      </c>
      <c r="D18" s="92">
        <f t="shared" si="0"/>
        <v>112.92936834229775</v>
      </c>
      <c r="E18" s="92"/>
      <c r="F18" s="76">
        <v>2013</v>
      </c>
      <c r="G18" s="91">
        <v>56009.57983686302</v>
      </c>
      <c r="H18" s="92">
        <f t="shared" si="1"/>
        <v>112.92936834229775</v>
      </c>
      <c r="I18" s="92"/>
      <c r="J18" s="86" t="s">
        <v>420</v>
      </c>
      <c r="K18" s="87">
        <v>7496.04970296</v>
      </c>
    </row>
    <row r="19" spans="2:11" ht="14.25">
      <c r="B19" s="76">
        <v>2014</v>
      </c>
      <c r="C19" s="81">
        <v>26396.1277707658</v>
      </c>
      <c r="D19" s="92">
        <f t="shared" si="0"/>
        <v>-52.872119648730084</v>
      </c>
      <c r="E19" s="92"/>
      <c r="F19" s="76">
        <v>2014</v>
      </c>
      <c r="G19" s="81">
        <v>26396.1277707658</v>
      </c>
      <c r="H19" s="92">
        <f t="shared" si="1"/>
        <v>-52.872119648730084</v>
      </c>
      <c r="I19" s="92"/>
      <c r="J19" s="86"/>
      <c r="K19" s="88"/>
    </row>
    <row r="20" spans="2:9" ht="15">
      <c r="B20" s="76">
        <v>2015</v>
      </c>
      <c r="C20" s="81">
        <v>28484.784378099328</v>
      </c>
      <c r="D20" s="92">
        <f t="shared" si="0"/>
        <v>7.912738661792473</v>
      </c>
      <c r="E20"/>
      <c r="F20" s="76">
        <v>2015</v>
      </c>
      <c r="G20" s="81">
        <v>28484.784378099328</v>
      </c>
      <c r="H20" s="92">
        <f t="shared" si="1"/>
        <v>7.912738661792473</v>
      </c>
      <c r="I20" s="308"/>
    </row>
    <row r="21" spans="2:9" ht="15">
      <c r="B21" s="76">
        <v>2016</v>
      </c>
      <c r="C21" s="81">
        <v>36932.60939743</v>
      </c>
      <c r="D21" s="92">
        <f t="shared" si="0"/>
        <v>29.65732479205925</v>
      </c>
      <c r="E21"/>
      <c r="F21" s="76">
        <v>2016</v>
      </c>
      <c r="G21" s="81">
        <v>36932.60939743</v>
      </c>
      <c r="H21" s="92">
        <f t="shared" si="1"/>
        <v>29.65732479205925</v>
      </c>
      <c r="I21" s="308"/>
    </row>
    <row r="22" spans="2:11" ht="15">
      <c r="B22" s="76">
        <v>2017</v>
      </c>
      <c r="C22" s="81">
        <v>40995.88812445</v>
      </c>
      <c r="D22" s="92">
        <f t="shared" si="0"/>
        <v>11.001872852511596</v>
      </c>
      <c r="E22"/>
      <c r="F22" s="76">
        <v>2017</v>
      </c>
      <c r="G22" s="81">
        <v>40995.88812445</v>
      </c>
      <c r="H22" s="92">
        <f>((G22/G21)-1)*100</f>
        <v>11.001872852511596</v>
      </c>
      <c r="I22" s="308"/>
      <c r="J22" s="89" t="s">
        <v>406</v>
      </c>
      <c r="K22" s="90">
        <f>SUM(K7:K18)</f>
        <v>40995.88812445</v>
      </c>
    </row>
    <row r="23" spans="2:11" ht="15">
      <c r="B23" s="76"/>
      <c r="C23" s="77"/>
      <c r="D23" s="78"/>
      <c r="E23"/>
      <c r="F23" s="308"/>
      <c r="G23" s="308"/>
      <c r="H23" s="92"/>
      <c r="I23" s="308"/>
      <c r="J23" s="89"/>
      <c r="K23" s="90"/>
    </row>
    <row r="24" spans="3:9" ht="15">
      <c r="C24" s="77"/>
      <c r="E24"/>
      <c r="F24" s="308"/>
      <c r="G24" s="308"/>
      <c r="H24" s="308"/>
      <c r="I24" s="308"/>
    </row>
    <row r="25" spans="3:9" ht="15">
      <c r="C25" s="77"/>
      <c r="E25"/>
      <c r="F25" s="308"/>
      <c r="G25" s="308"/>
      <c r="H25" s="308"/>
      <c r="I25" s="308"/>
    </row>
    <row r="26" spans="2:10" ht="15">
      <c r="B26" s="75" t="s">
        <v>173</v>
      </c>
      <c r="C26" s="77"/>
      <c r="E26"/>
      <c r="F26" s="75" t="s">
        <v>173</v>
      </c>
      <c r="G26" s="308"/>
      <c r="H26" s="308"/>
      <c r="I26" s="308"/>
      <c r="J26" s="75" t="s">
        <v>173</v>
      </c>
    </row>
    <row r="27" spans="2:12" ht="22.5" customHeight="1">
      <c r="B27" s="54" t="s">
        <v>125</v>
      </c>
      <c r="C27" s="55"/>
      <c r="E27"/>
      <c r="F27" s="54" t="s">
        <v>125</v>
      </c>
      <c r="G27" s="308"/>
      <c r="H27" s="308"/>
      <c r="I27" s="308"/>
      <c r="J27" s="446" t="s">
        <v>421</v>
      </c>
      <c r="K27" s="446"/>
      <c r="L27" s="446"/>
    </row>
    <row r="28" spans="3:12" ht="17.25" customHeight="1">
      <c r="C28" s="54"/>
      <c r="J28" s="446"/>
      <c r="K28" s="446"/>
      <c r="L28" s="446"/>
    </row>
    <row r="29" ht="12.75">
      <c r="J29" s="54" t="s">
        <v>125</v>
      </c>
    </row>
  </sheetData>
  <sheetProtection/>
  <mergeCells count="7">
    <mergeCell ref="J27:L28"/>
    <mergeCell ref="B4:D4"/>
    <mergeCell ref="B3:D3"/>
    <mergeCell ref="J3:K3"/>
    <mergeCell ref="J4:K4"/>
    <mergeCell ref="F3:H3"/>
    <mergeCell ref="F4:H4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151" customWidth="1"/>
    <col min="3" max="3" width="9.00390625" style="151" customWidth="1"/>
    <col min="4" max="4" width="10.421875" style="151" bestFit="1" customWidth="1"/>
    <col min="5" max="5" width="9.00390625" style="151" bestFit="1" customWidth="1"/>
    <col min="6" max="6" width="10.421875" style="151" bestFit="1" customWidth="1"/>
    <col min="7" max="7" width="9.00390625" style="151" bestFit="1" customWidth="1"/>
    <col min="8" max="8" width="10.421875" style="151" bestFit="1" customWidth="1"/>
    <col min="9" max="10" width="11.421875" style="151" customWidth="1"/>
    <col min="11" max="11" width="10.140625" style="151" customWidth="1"/>
    <col min="12" max="12" width="10.421875" style="151" bestFit="1" customWidth="1"/>
    <col min="13" max="13" width="9.8515625" style="151" bestFit="1" customWidth="1"/>
    <col min="14" max="14" width="10.421875" style="151" bestFit="1" customWidth="1"/>
    <col min="15" max="15" width="9.8515625" style="151" bestFit="1" customWidth="1"/>
    <col min="16" max="16" width="10.421875" style="151" bestFit="1" customWidth="1"/>
    <col min="17" max="17" width="12.57421875" style="151" bestFit="1" customWidth="1"/>
    <col min="18" max="18" width="11.421875" style="151" customWidth="1"/>
    <col min="19" max="19" width="9.00390625" style="151" bestFit="1" customWidth="1"/>
    <col min="20" max="20" width="11.28125" style="151" customWidth="1"/>
    <col min="21" max="21" width="11.421875" style="151" customWidth="1"/>
    <col min="22" max="22" width="15.00390625" style="151" bestFit="1" customWidth="1"/>
    <col min="23" max="23" width="14.8515625" style="151" bestFit="1" customWidth="1"/>
    <col min="24" max="16384" width="11.421875" style="151" customWidth="1"/>
  </cols>
  <sheetData>
    <row r="1" spans="1:2" ht="15.75">
      <c r="A1" s="18" t="s">
        <v>57</v>
      </c>
      <c r="B1" s="74"/>
    </row>
    <row r="2" spans="1:2" ht="15.75">
      <c r="A2" s="146"/>
      <c r="B2" s="74"/>
    </row>
    <row r="3" spans="2:23" s="152" customFormat="1" ht="14.25" customHeight="1">
      <c r="B3" s="448" t="s">
        <v>11</v>
      </c>
      <c r="C3" s="448"/>
      <c r="D3" s="448"/>
      <c r="E3" s="448"/>
      <c r="F3" s="448"/>
      <c r="G3" s="448"/>
      <c r="H3" s="448"/>
      <c r="J3" s="448" t="s">
        <v>194</v>
      </c>
      <c r="K3" s="448"/>
      <c r="L3" s="448"/>
      <c r="M3" s="448"/>
      <c r="N3" s="448"/>
      <c r="O3" s="448"/>
      <c r="P3" s="448"/>
      <c r="R3" s="448" t="s">
        <v>195</v>
      </c>
      <c r="S3" s="448"/>
      <c r="T3" s="448"/>
      <c r="U3" s="448"/>
      <c r="V3" s="448"/>
      <c r="W3" s="448"/>
    </row>
    <row r="4" spans="2:23" s="152" customFormat="1" ht="14.25">
      <c r="B4" s="448" t="s">
        <v>255</v>
      </c>
      <c r="C4" s="448"/>
      <c r="D4" s="448"/>
      <c r="E4" s="448"/>
      <c r="F4" s="448"/>
      <c r="G4" s="448"/>
      <c r="H4" s="448"/>
      <c r="J4" s="448" t="s">
        <v>196</v>
      </c>
      <c r="K4" s="448"/>
      <c r="L4" s="448"/>
      <c r="M4" s="448"/>
      <c r="N4" s="448"/>
      <c r="O4" s="448"/>
      <c r="P4" s="448"/>
      <c r="R4" s="448" t="s">
        <v>255</v>
      </c>
      <c r="S4" s="448"/>
      <c r="T4" s="448"/>
      <c r="U4" s="448"/>
      <c r="V4" s="448"/>
      <c r="W4" s="448"/>
    </row>
    <row r="5" spans="2:23" s="152" customFormat="1" ht="14.25">
      <c r="B5" s="448" t="s">
        <v>409</v>
      </c>
      <c r="C5" s="448"/>
      <c r="D5" s="448"/>
      <c r="E5" s="448"/>
      <c r="F5" s="448"/>
      <c r="G5" s="448"/>
      <c r="H5" s="448"/>
      <c r="J5" s="448" t="s">
        <v>409</v>
      </c>
      <c r="K5" s="448"/>
      <c r="L5" s="448"/>
      <c r="M5" s="448"/>
      <c r="N5" s="448"/>
      <c r="O5" s="448"/>
      <c r="P5" s="448"/>
      <c r="R5" s="448" t="s">
        <v>409</v>
      </c>
      <c r="S5" s="448"/>
      <c r="T5" s="448"/>
      <c r="U5" s="448"/>
      <c r="V5" s="448"/>
      <c r="W5" s="448"/>
    </row>
    <row r="6" spans="2:23" s="152" customFormat="1" ht="14.25">
      <c r="B6" s="395"/>
      <c r="C6" s="448" t="s">
        <v>197</v>
      </c>
      <c r="D6" s="448"/>
      <c r="E6" s="448" t="s">
        <v>198</v>
      </c>
      <c r="F6" s="448"/>
      <c r="G6" s="448" t="s">
        <v>199</v>
      </c>
      <c r="H6" s="448"/>
      <c r="J6" s="395"/>
      <c r="K6" s="448" t="s">
        <v>197</v>
      </c>
      <c r="L6" s="448"/>
      <c r="M6" s="448" t="s">
        <v>198</v>
      </c>
      <c r="N6" s="448"/>
      <c r="O6" s="448" t="s">
        <v>199</v>
      </c>
      <c r="P6" s="448"/>
      <c r="R6" s="448"/>
      <c r="S6" s="448"/>
      <c r="T6" s="448"/>
      <c r="U6" s="448"/>
      <c r="V6" s="448"/>
      <c r="W6" s="448"/>
    </row>
    <row r="7" spans="2:23" s="152" customFormat="1" ht="54.75" customHeight="1">
      <c r="B7" s="395" t="s">
        <v>182</v>
      </c>
      <c r="C7" s="178" t="s">
        <v>200</v>
      </c>
      <c r="D7" s="178" t="s">
        <v>201</v>
      </c>
      <c r="E7" s="178" t="s">
        <v>200</v>
      </c>
      <c r="F7" s="178" t="s">
        <v>201</v>
      </c>
      <c r="G7" s="178" t="s">
        <v>200</v>
      </c>
      <c r="H7" s="178" t="s">
        <v>201</v>
      </c>
      <c r="J7" s="395" t="s">
        <v>182</v>
      </c>
      <c r="K7" s="178" t="s">
        <v>278</v>
      </c>
      <c r="L7" s="178" t="s">
        <v>201</v>
      </c>
      <c r="M7" s="178" t="s">
        <v>278</v>
      </c>
      <c r="N7" s="178" t="s">
        <v>201</v>
      </c>
      <c r="O7" s="178" t="s">
        <v>278</v>
      </c>
      <c r="P7" s="178" t="s">
        <v>201</v>
      </c>
      <c r="R7" s="395" t="s">
        <v>182</v>
      </c>
      <c r="S7" s="178" t="s">
        <v>200</v>
      </c>
      <c r="T7" s="178" t="s">
        <v>202</v>
      </c>
      <c r="U7" s="178" t="s">
        <v>203</v>
      </c>
      <c r="V7" s="178" t="s">
        <v>204</v>
      </c>
      <c r="W7" s="178" t="s">
        <v>205</v>
      </c>
    </row>
    <row r="8" spans="2:23" s="152" customFormat="1" ht="15.75" customHeight="1">
      <c r="B8" s="287">
        <v>2007</v>
      </c>
      <c r="C8" s="247">
        <v>43436</v>
      </c>
      <c r="D8" s="156">
        <v>41.26991435675477</v>
      </c>
      <c r="E8" s="247">
        <v>16729</v>
      </c>
      <c r="F8" s="156">
        <v>50.7561719170303</v>
      </c>
      <c r="G8" s="247">
        <v>43892</v>
      </c>
      <c r="H8" s="156">
        <v>43.757404538412466</v>
      </c>
      <c r="I8" s="246"/>
      <c r="J8" s="287">
        <v>2007</v>
      </c>
      <c r="K8" s="249">
        <v>98029.6618352</v>
      </c>
      <c r="L8" s="156">
        <v>65.8085719177656</v>
      </c>
      <c r="M8" s="249">
        <v>45793.415667609996</v>
      </c>
      <c r="N8" s="156">
        <v>49.780341604118114</v>
      </c>
      <c r="O8" s="249">
        <v>62432.469700459995</v>
      </c>
      <c r="P8" s="156">
        <v>59.349434064270234</v>
      </c>
      <c r="Q8" s="246"/>
      <c r="R8" s="287">
        <v>2007</v>
      </c>
      <c r="S8" s="247">
        <f>SUM(T8+V8)</f>
        <v>2624</v>
      </c>
      <c r="T8" s="247">
        <v>2241</v>
      </c>
      <c r="U8" s="248">
        <f>+(T8/S8)*100</f>
        <v>85.40396341463415</v>
      </c>
      <c r="V8" s="247">
        <v>383</v>
      </c>
      <c r="W8" s="248">
        <f>+(V8/S8)*100</f>
        <v>14.596036585365853</v>
      </c>
    </row>
    <row r="9" spans="2:23" s="152" customFormat="1" ht="15.75" customHeight="1">
      <c r="B9" s="287">
        <v>2008</v>
      </c>
      <c r="C9" s="247">
        <v>36862</v>
      </c>
      <c r="D9" s="156">
        <v>45.86837393521784</v>
      </c>
      <c r="E9" s="247">
        <v>16131</v>
      </c>
      <c r="F9" s="156">
        <v>54.05120575289815</v>
      </c>
      <c r="G9" s="247">
        <v>38074</v>
      </c>
      <c r="H9" s="156">
        <v>52.42422650627725</v>
      </c>
      <c r="I9" s="246"/>
      <c r="J9" s="287">
        <v>2008</v>
      </c>
      <c r="K9" s="249">
        <v>108083</v>
      </c>
      <c r="L9" s="156">
        <v>56.832249289897575</v>
      </c>
      <c r="M9" s="249">
        <v>66146</v>
      </c>
      <c r="N9" s="156">
        <v>65.73640129410697</v>
      </c>
      <c r="O9" s="249">
        <v>125097</v>
      </c>
      <c r="P9" s="156">
        <v>73.43501442880324</v>
      </c>
      <c r="Q9" s="246"/>
      <c r="R9" s="287">
        <v>2008</v>
      </c>
      <c r="S9" s="247">
        <f aca="true" t="shared" si="0" ref="S9:S17">SUM(T9+V9)</f>
        <v>2264</v>
      </c>
      <c r="T9" s="247">
        <v>1860</v>
      </c>
      <c r="U9" s="248">
        <f aca="true" t="shared" si="1" ref="U9:U17">+(T9/S9)*100</f>
        <v>82.15547703180212</v>
      </c>
      <c r="V9" s="247">
        <v>404</v>
      </c>
      <c r="W9" s="248">
        <f>+(V9/S9)*100</f>
        <v>17.84452296819788</v>
      </c>
    </row>
    <row r="10" spans="2:23" s="152" customFormat="1" ht="15.75" customHeight="1">
      <c r="B10" s="287">
        <v>2009</v>
      </c>
      <c r="C10" s="247">
        <v>34004</v>
      </c>
      <c r="D10" s="156">
        <v>49.020703446653336</v>
      </c>
      <c r="E10" s="247">
        <v>14628</v>
      </c>
      <c r="F10" s="156">
        <v>62.004375170905114</v>
      </c>
      <c r="G10" s="247">
        <v>32680</v>
      </c>
      <c r="H10" s="156">
        <v>56.21481028151775</v>
      </c>
      <c r="I10" s="246"/>
      <c r="J10" s="287">
        <v>2009</v>
      </c>
      <c r="K10" s="249">
        <v>67977</v>
      </c>
      <c r="L10" s="156">
        <v>53.8108477867514</v>
      </c>
      <c r="M10" s="249">
        <v>39515</v>
      </c>
      <c r="N10" s="156">
        <v>61.293179805137285</v>
      </c>
      <c r="O10" s="249">
        <v>58714</v>
      </c>
      <c r="P10" s="156">
        <v>64.18571379909392</v>
      </c>
      <c r="Q10" s="246"/>
      <c r="R10" s="287">
        <v>2009</v>
      </c>
      <c r="S10" s="247">
        <f t="shared" si="0"/>
        <v>2967</v>
      </c>
      <c r="T10" s="247">
        <v>2506</v>
      </c>
      <c r="U10" s="248">
        <f t="shared" si="1"/>
        <v>84.46241995281429</v>
      </c>
      <c r="V10" s="247">
        <v>461</v>
      </c>
      <c r="W10" s="248">
        <f aca="true" t="shared" si="2" ref="W10:W17">+(V10/S10)*100</f>
        <v>15.53758004718571</v>
      </c>
    </row>
    <row r="11" spans="2:23" s="152" customFormat="1" ht="15.75" customHeight="1">
      <c r="B11" s="287">
        <v>2010</v>
      </c>
      <c r="C11" s="247">
        <v>35379</v>
      </c>
      <c r="D11" s="156">
        <v>47.78540942366941</v>
      </c>
      <c r="E11" s="247">
        <v>15968</v>
      </c>
      <c r="F11" s="156">
        <v>61.648296593186366</v>
      </c>
      <c r="G11" s="247">
        <v>35334</v>
      </c>
      <c r="H11" s="156">
        <v>55.62630893756722</v>
      </c>
      <c r="I11" s="246"/>
      <c r="J11" s="287">
        <v>2010</v>
      </c>
      <c r="K11" s="249">
        <v>72029.74210274</v>
      </c>
      <c r="L11" s="156">
        <v>52.65641907454117</v>
      </c>
      <c r="M11" s="249">
        <v>63578.40096021</v>
      </c>
      <c r="N11" s="156">
        <v>63.0532312985331</v>
      </c>
      <c r="O11" s="249">
        <v>69923.45919584</v>
      </c>
      <c r="P11" s="156">
        <v>59.36744289676059</v>
      </c>
      <c r="Q11" s="246"/>
      <c r="R11" s="287">
        <v>2010</v>
      </c>
      <c r="S11" s="247">
        <f t="shared" si="0"/>
        <v>3083</v>
      </c>
      <c r="T11" s="247">
        <v>2649</v>
      </c>
      <c r="U11" s="248">
        <f t="shared" si="1"/>
        <v>85.92280246513137</v>
      </c>
      <c r="V11" s="247">
        <v>434</v>
      </c>
      <c r="W11" s="248">
        <f t="shared" si="2"/>
        <v>14.077197534868635</v>
      </c>
    </row>
    <row r="12" spans="2:23" s="152" customFormat="1" ht="15.75" customHeight="1">
      <c r="B12" s="287">
        <v>2011</v>
      </c>
      <c r="C12" s="247">
        <v>33602</v>
      </c>
      <c r="D12" s="156">
        <v>50.52973037319207</v>
      </c>
      <c r="E12" s="247">
        <v>15206</v>
      </c>
      <c r="F12" s="156">
        <v>57.60226226489543</v>
      </c>
      <c r="G12" s="247">
        <v>33116</v>
      </c>
      <c r="H12" s="156">
        <v>54.37250875709627</v>
      </c>
      <c r="I12" s="246"/>
      <c r="J12" s="287">
        <v>2011</v>
      </c>
      <c r="K12" s="249">
        <v>91582.29363308</v>
      </c>
      <c r="L12" s="156">
        <v>59.74871247920475</v>
      </c>
      <c r="M12" s="249">
        <v>52982.12844719</v>
      </c>
      <c r="N12" s="156">
        <v>60.16905804081707</v>
      </c>
      <c r="O12" s="249">
        <v>72538.66309109</v>
      </c>
      <c r="P12" s="156">
        <v>64.15512897359451</v>
      </c>
      <c r="Q12" s="246"/>
      <c r="R12" s="287">
        <v>2011</v>
      </c>
      <c r="S12" s="247">
        <f t="shared" si="0"/>
        <v>3168</v>
      </c>
      <c r="T12" s="247">
        <v>2764</v>
      </c>
      <c r="U12" s="248">
        <f t="shared" si="1"/>
        <v>87.24747474747475</v>
      </c>
      <c r="V12" s="247">
        <v>404</v>
      </c>
      <c r="W12" s="248">
        <f t="shared" si="2"/>
        <v>12.75252525252525</v>
      </c>
    </row>
    <row r="13" spans="2:23" s="152" customFormat="1" ht="15.75" customHeight="1">
      <c r="B13" s="287">
        <v>2012</v>
      </c>
      <c r="C13" s="247">
        <v>36558</v>
      </c>
      <c r="D13" s="156">
        <v>53.64352535696702</v>
      </c>
      <c r="E13" s="247">
        <v>15601</v>
      </c>
      <c r="F13" s="156">
        <v>55.57977052753028</v>
      </c>
      <c r="G13" s="247">
        <v>35577</v>
      </c>
      <c r="H13" s="156">
        <v>54.7713410349383</v>
      </c>
      <c r="I13" s="246"/>
      <c r="J13" s="287">
        <v>2012</v>
      </c>
      <c r="K13" s="249">
        <v>121180.75122442</v>
      </c>
      <c r="L13" s="156">
        <v>57.429166417377175</v>
      </c>
      <c r="M13" s="249">
        <v>87545.23890169</v>
      </c>
      <c r="N13" s="156">
        <v>49.726810549922</v>
      </c>
      <c r="O13" s="249">
        <v>98639.38291047</v>
      </c>
      <c r="P13" s="156">
        <v>61.51096675931231</v>
      </c>
      <c r="Q13" s="246"/>
      <c r="R13" s="287">
        <v>2012</v>
      </c>
      <c r="S13" s="247">
        <f t="shared" si="0"/>
        <v>3087</v>
      </c>
      <c r="T13" s="247">
        <v>2759</v>
      </c>
      <c r="U13" s="248">
        <f t="shared" si="1"/>
        <v>89.37479753806285</v>
      </c>
      <c r="V13" s="247">
        <v>328</v>
      </c>
      <c r="W13" s="248">
        <f t="shared" si="2"/>
        <v>10.625202461937155</v>
      </c>
    </row>
    <row r="14" spans="2:23" s="152" customFormat="1" ht="15.75" customHeight="1">
      <c r="B14" s="287">
        <v>2013</v>
      </c>
      <c r="C14" s="247">
        <v>32708</v>
      </c>
      <c r="D14" s="156">
        <v>57.36211324446619</v>
      </c>
      <c r="E14" s="247">
        <v>15047</v>
      </c>
      <c r="F14" s="156">
        <v>57.7523758888815</v>
      </c>
      <c r="G14" s="247">
        <v>37062</v>
      </c>
      <c r="H14" s="156">
        <v>57.83012249743673</v>
      </c>
      <c r="I14" s="246"/>
      <c r="J14" s="287">
        <v>2013</v>
      </c>
      <c r="K14" s="249">
        <v>195484.02811955</v>
      </c>
      <c r="L14" s="156">
        <v>70.67890547665273</v>
      </c>
      <c r="M14" s="249">
        <v>113588.89122439</v>
      </c>
      <c r="N14" s="156">
        <v>48.24724808697005</v>
      </c>
      <c r="O14" s="249">
        <v>167698.85067377</v>
      </c>
      <c r="P14" s="156">
        <v>65.6498251459692</v>
      </c>
      <c r="Q14" s="246"/>
      <c r="R14" s="287">
        <v>2013</v>
      </c>
      <c r="S14" s="247">
        <f t="shared" si="0"/>
        <v>2866</v>
      </c>
      <c r="T14" s="247">
        <v>2559</v>
      </c>
      <c r="U14" s="248">
        <f t="shared" si="1"/>
        <v>89.28820655966504</v>
      </c>
      <c r="V14" s="247">
        <v>307</v>
      </c>
      <c r="W14" s="248">
        <f t="shared" si="2"/>
        <v>10.711793440334962</v>
      </c>
    </row>
    <row r="15" spans="2:23" s="152" customFormat="1" ht="15.75" customHeight="1">
      <c r="B15" s="287">
        <v>2014</v>
      </c>
      <c r="C15" s="247">
        <v>27691</v>
      </c>
      <c r="D15" s="156">
        <v>54.01755082878914</v>
      </c>
      <c r="E15" s="247">
        <v>10936</v>
      </c>
      <c r="F15" s="156">
        <v>60.37856620336504</v>
      </c>
      <c r="G15" s="247">
        <v>25719</v>
      </c>
      <c r="H15" s="156">
        <v>54.243944165791824</v>
      </c>
      <c r="I15" s="246"/>
      <c r="J15" s="287">
        <v>2014</v>
      </c>
      <c r="K15" s="249">
        <v>157689.62961963</v>
      </c>
      <c r="L15" s="156">
        <v>59.78590833049559</v>
      </c>
      <c r="M15" s="249">
        <v>99769.18323760999</v>
      </c>
      <c r="N15" s="156">
        <v>49.224924614574284</v>
      </c>
      <c r="O15" s="249">
        <v>156242.77919816</v>
      </c>
      <c r="P15" s="156">
        <v>63.51042462938895</v>
      </c>
      <c r="Q15" s="246"/>
      <c r="R15" s="287">
        <v>2014</v>
      </c>
      <c r="S15" s="247">
        <f t="shared" si="0"/>
        <v>2633</v>
      </c>
      <c r="T15" s="247">
        <v>2256</v>
      </c>
      <c r="U15" s="248">
        <f t="shared" si="1"/>
        <v>85.68173186479301</v>
      </c>
      <c r="V15" s="247">
        <v>377</v>
      </c>
      <c r="W15" s="248">
        <f t="shared" si="2"/>
        <v>14.318268135206988</v>
      </c>
    </row>
    <row r="16" spans="2:23" s="152" customFormat="1" ht="15.75" customHeight="1">
      <c r="B16" s="287">
        <v>2015</v>
      </c>
      <c r="C16" s="247">
        <v>27669</v>
      </c>
      <c r="D16" s="156">
        <v>54.73996168997795</v>
      </c>
      <c r="E16" s="247">
        <v>10088</v>
      </c>
      <c r="F16" s="156">
        <v>64.2248215701824</v>
      </c>
      <c r="G16" s="247">
        <v>26588</v>
      </c>
      <c r="H16" s="156">
        <v>55.186550323454185</v>
      </c>
      <c r="I16" s="246"/>
      <c r="J16" s="287">
        <v>2015</v>
      </c>
      <c r="K16" s="249">
        <v>169107.39824935998</v>
      </c>
      <c r="L16" s="156">
        <v>72.19361274751446</v>
      </c>
      <c r="M16" s="249">
        <v>115329.55092175001</v>
      </c>
      <c r="N16" s="156">
        <v>56.784512475075786</v>
      </c>
      <c r="O16" s="249">
        <v>122986.7507889</v>
      </c>
      <c r="P16" s="156">
        <v>61.02176659083135</v>
      </c>
      <c r="Q16" s="246"/>
      <c r="R16" s="287">
        <v>2015</v>
      </c>
      <c r="S16" s="247">
        <f t="shared" si="0"/>
        <v>2551</v>
      </c>
      <c r="T16" s="247">
        <v>2257</v>
      </c>
      <c r="U16" s="248">
        <f t="shared" si="1"/>
        <v>88.4751078008624</v>
      </c>
      <c r="V16" s="247">
        <v>294</v>
      </c>
      <c r="W16" s="248">
        <f t="shared" si="2"/>
        <v>11.524892199137593</v>
      </c>
    </row>
    <row r="17" spans="2:23" s="152" customFormat="1" ht="15.75" customHeight="1">
      <c r="B17" s="287">
        <v>2016</v>
      </c>
      <c r="C17" s="247">
        <v>26027</v>
      </c>
      <c r="D17" s="156">
        <v>50.75882737157568</v>
      </c>
      <c r="E17" s="247">
        <v>9080</v>
      </c>
      <c r="F17" s="156">
        <v>66.45374449339208</v>
      </c>
      <c r="G17" s="247">
        <v>23863</v>
      </c>
      <c r="H17" s="156">
        <v>51.02040816326531</v>
      </c>
      <c r="I17" s="246"/>
      <c r="J17" s="287">
        <v>2016</v>
      </c>
      <c r="K17" s="249">
        <v>155156.57386076002</v>
      </c>
      <c r="L17" s="156">
        <v>68.56555126140556</v>
      </c>
      <c r="M17" s="249">
        <v>181041.66385311</v>
      </c>
      <c r="N17" s="156">
        <v>72.37040445248277</v>
      </c>
      <c r="O17" s="249">
        <v>114169.46330505</v>
      </c>
      <c r="P17" s="156">
        <v>55.45698899819512</v>
      </c>
      <c r="Q17" s="246"/>
      <c r="R17" s="287">
        <v>2016</v>
      </c>
      <c r="S17" s="247">
        <f t="shared" si="0"/>
        <v>2322</v>
      </c>
      <c r="T17" s="247">
        <v>2121</v>
      </c>
      <c r="U17" s="248">
        <f t="shared" si="1"/>
        <v>91.343669250646</v>
      </c>
      <c r="V17" s="247">
        <v>201</v>
      </c>
      <c r="W17" s="248">
        <f t="shared" si="2"/>
        <v>8.656330749354005</v>
      </c>
    </row>
    <row r="18" spans="2:23" s="152" customFormat="1" ht="15.75" customHeight="1">
      <c r="B18" s="287">
        <v>2017</v>
      </c>
      <c r="C18" s="247">
        <v>27040</v>
      </c>
      <c r="D18" s="156">
        <v>45.155325443787</v>
      </c>
      <c r="E18" s="247">
        <v>8819</v>
      </c>
      <c r="F18" s="156">
        <v>71.2892618210682</v>
      </c>
      <c r="G18" s="247">
        <v>22705</v>
      </c>
      <c r="H18" s="156">
        <v>50.1519489099317</v>
      </c>
      <c r="I18" s="246"/>
      <c r="J18" s="287">
        <v>2017</v>
      </c>
      <c r="K18" s="249">
        <v>183177.55097792</v>
      </c>
      <c r="L18" s="156">
        <v>71.9722573869991</v>
      </c>
      <c r="M18" s="249">
        <v>84965.47269106998</v>
      </c>
      <c r="N18" s="156">
        <v>66.8346810728075</v>
      </c>
      <c r="O18" s="249">
        <v>137905.1926254</v>
      </c>
      <c r="P18" s="156">
        <v>65.6472789949576</v>
      </c>
      <c r="Q18" s="246"/>
      <c r="R18" s="287">
        <v>2017</v>
      </c>
      <c r="S18" s="247">
        <v>3436</v>
      </c>
      <c r="T18" s="247">
        <v>3284</v>
      </c>
      <c r="U18" s="248">
        <f>+(T18/S18)*100</f>
        <v>95.57625145518044</v>
      </c>
      <c r="V18" s="247">
        <v>152</v>
      </c>
      <c r="W18" s="248">
        <f>+(V18/S18)*100</f>
        <v>4.423748544819558</v>
      </c>
    </row>
    <row r="19" spans="2:23" s="152" customFormat="1" ht="15.75" customHeight="1">
      <c r="B19" s="157"/>
      <c r="C19" s="247"/>
      <c r="D19" s="156"/>
      <c r="E19" s="247"/>
      <c r="F19" s="156"/>
      <c r="G19" s="247"/>
      <c r="H19" s="156"/>
      <c r="I19" s="246"/>
      <c r="J19" s="287"/>
      <c r="K19" s="249"/>
      <c r="L19" s="156"/>
      <c r="M19" s="249"/>
      <c r="N19" s="156"/>
      <c r="O19" s="249"/>
      <c r="P19" s="156"/>
      <c r="Q19" s="246"/>
      <c r="R19" s="287"/>
      <c r="S19" s="247"/>
      <c r="T19" s="247"/>
      <c r="U19" s="248"/>
      <c r="V19" s="247"/>
      <c r="W19" s="248"/>
    </row>
    <row r="20" spans="2:23" s="152" customFormat="1" ht="12.75">
      <c r="B20" s="157"/>
      <c r="C20" s="247"/>
      <c r="D20" s="156"/>
      <c r="E20" s="247"/>
      <c r="F20" s="156"/>
      <c r="G20" s="247"/>
      <c r="H20" s="156"/>
      <c r="I20" s="246"/>
      <c r="J20" s="287"/>
      <c r="K20" s="249"/>
      <c r="L20" s="156"/>
      <c r="M20" s="249"/>
      <c r="N20" s="156"/>
      <c r="O20" s="249"/>
      <c r="P20" s="156"/>
      <c r="Q20" s="246"/>
      <c r="R20" s="287"/>
      <c r="S20" s="247"/>
      <c r="T20" s="247"/>
      <c r="U20" s="248"/>
      <c r="V20" s="247"/>
      <c r="W20" s="248"/>
    </row>
    <row r="21" spans="2:23" s="152" customFormat="1" ht="12.75">
      <c r="B21" s="157"/>
      <c r="C21" s="157"/>
      <c r="D21" s="157"/>
      <c r="E21" s="157"/>
      <c r="F21" s="157"/>
      <c r="G21" s="157"/>
      <c r="H21" s="157"/>
      <c r="J21" s="157"/>
      <c r="K21" s="154"/>
      <c r="L21" s="156"/>
      <c r="M21" s="154"/>
      <c r="N21" s="156"/>
      <c r="O21" s="154"/>
      <c r="P21" s="156"/>
      <c r="R21" s="157"/>
      <c r="S21" s="155"/>
      <c r="T21" s="155"/>
      <c r="U21" s="156"/>
      <c r="V21" s="155"/>
      <c r="W21" s="156"/>
    </row>
    <row r="22" spans="2:23" s="152" customFormat="1" ht="12.75">
      <c r="B22" s="157"/>
      <c r="C22" s="157"/>
      <c r="D22" s="157"/>
      <c r="E22" s="157"/>
      <c r="F22" s="157"/>
      <c r="G22" s="157"/>
      <c r="H22" s="157"/>
      <c r="J22" s="157"/>
      <c r="K22" s="154"/>
      <c r="L22" s="156"/>
      <c r="M22" s="154"/>
      <c r="N22" s="156"/>
      <c r="O22" s="154"/>
      <c r="P22" s="156"/>
      <c r="R22" s="157"/>
      <c r="S22" s="155"/>
      <c r="T22" s="155"/>
      <c r="U22" s="156"/>
      <c r="V22" s="155"/>
      <c r="W22" s="156"/>
    </row>
    <row r="23" spans="2:18" s="152" customFormat="1" ht="12.75">
      <c r="B23" s="75" t="s">
        <v>173</v>
      </c>
      <c r="J23" s="75" t="s">
        <v>173</v>
      </c>
      <c r="R23" s="75" t="s">
        <v>173</v>
      </c>
    </row>
    <row r="24" spans="2:18" s="152" customFormat="1" ht="12.75">
      <c r="B24" s="54" t="s">
        <v>125</v>
      </c>
      <c r="J24" s="54" t="s">
        <v>125</v>
      </c>
      <c r="R24" s="54" t="s">
        <v>125</v>
      </c>
    </row>
    <row r="25" s="152" customFormat="1" ht="12.75"/>
    <row r="26" ht="15.75">
      <c r="W26" s="152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57"/>
      <c r="C41" s="155"/>
      <c r="D41" s="156"/>
      <c r="E41" s="155"/>
      <c r="F41" s="156"/>
      <c r="G41" s="155"/>
      <c r="H41" s="156"/>
      <c r="I41" s="152"/>
      <c r="J41" s="157"/>
      <c r="K41" s="153"/>
      <c r="L41" s="156"/>
      <c r="M41" s="153"/>
      <c r="N41" s="156"/>
      <c r="O41" s="153"/>
      <c r="P41" s="156"/>
      <c r="Q41" s="152"/>
      <c r="R41" s="157"/>
      <c r="S41" s="157"/>
      <c r="T41" s="157"/>
      <c r="U41" s="156"/>
      <c r="V41" s="157"/>
      <c r="W41" s="156"/>
    </row>
    <row r="42" spans="2:23" ht="15.75">
      <c r="B42" s="157"/>
      <c r="C42" s="155"/>
      <c r="D42" s="156"/>
      <c r="E42" s="155"/>
      <c r="F42" s="156"/>
      <c r="G42" s="155"/>
      <c r="H42" s="156"/>
      <c r="I42" s="152"/>
      <c r="J42" s="157"/>
      <c r="K42" s="153"/>
      <c r="L42" s="156"/>
      <c r="M42" s="153"/>
      <c r="N42" s="156"/>
      <c r="O42" s="153"/>
      <c r="P42" s="156"/>
      <c r="Q42" s="152"/>
      <c r="R42" s="157"/>
      <c r="S42" s="157"/>
      <c r="T42" s="157"/>
      <c r="U42" s="156"/>
      <c r="V42" s="157"/>
      <c r="W42" s="156"/>
    </row>
    <row r="43" spans="2:23" ht="15.75">
      <c r="B43" s="157"/>
      <c r="C43" s="155"/>
      <c r="D43" s="156"/>
      <c r="E43" s="155"/>
      <c r="F43" s="156"/>
      <c r="G43" s="155"/>
      <c r="H43" s="156"/>
      <c r="I43" s="152"/>
      <c r="J43" s="157"/>
      <c r="K43" s="153"/>
      <c r="L43" s="156"/>
      <c r="M43" s="153"/>
      <c r="N43" s="156"/>
      <c r="O43" s="153"/>
      <c r="P43" s="156"/>
      <c r="Q43" s="152"/>
      <c r="R43" s="157"/>
      <c r="S43" s="157"/>
      <c r="T43" s="157"/>
      <c r="U43" s="156"/>
      <c r="V43" s="157"/>
      <c r="W43" s="156"/>
    </row>
    <row r="44" spans="2:23" ht="15.75">
      <c r="B44" s="157"/>
      <c r="C44" s="155"/>
      <c r="D44" s="156"/>
      <c r="E44" s="155"/>
      <c r="F44" s="156"/>
      <c r="G44" s="155"/>
      <c r="H44" s="156"/>
      <c r="I44" s="152"/>
      <c r="J44" s="157"/>
      <c r="K44" s="153"/>
      <c r="L44" s="156"/>
      <c r="M44" s="153"/>
      <c r="N44" s="156"/>
      <c r="O44" s="153"/>
      <c r="P44" s="156"/>
      <c r="Q44" s="152"/>
      <c r="R44" s="157"/>
      <c r="S44" s="157"/>
      <c r="T44" s="157"/>
      <c r="U44" s="156"/>
      <c r="V44" s="157"/>
      <c r="W44" s="156"/>
    </row>
    <row r="45" spans="2:23" ht="15.75">
      <c r="B45" s="157"/>
      <c r="C45" s="155"/>
      <c r="D45" s="156"/>
      <c r="E45" s="155"/>
      <c r="F45" s="156"/>
      <c r="G45" s="155"/>
      <c r="H45" s="156"/>
      <c r="I45" s="152"/>
      <c r="J45" s="157"/>
      <c r="K45" s="153"/>
      <c r="L45" s="156"/>
      <c r="M45" s="153"/>
      <c r="N45" s="156"/>
      <c r="O45" s="153"/>
      <c r="P45" s="156"/>
      <c r="Q45" s="152"/>
      <c r="R45" s="157"/>
      <c r="S45" s="157"/>
      <c r="T45" s="157"/>
      <c r="U45" s="156"/>
      <c r="V45" s="157"/>
      <c r="W45" s="156"/>
    </row>
    <row r="46" spans="2:23" ht="15.75">
      <c r="B46" s="157"/>
      <c r="C46" s="155"/>
      <c r="D46" s="156"/>
      <c r="E46" s="155"/>
      <c r="F46" s="156"/>
      <c r="G46" s="155"/>
      <c r="H46" s="156"/>
      <c r="I46" s="152"/>
      <c r="J46" s="157"/>
      <c r="K46" s="153"/>
      <c r="L46" s="156"/>
      <c r="M46" s="153"/>
      <c r="N46" s="156"/>
      <c r="O46" s="153"/>
      <c r="P46" s="156"/>
      <c r="Q46" s="152"/>
      <c r="R46" s="157"/>
      <c r="S46" s="157"/>
      <c r="T46" s="157"/>
      <c r="U46" s="156"/>
      <c r="V46" s="157"/>
      <c r="W46" s="156"/>
    </row>
    <row r="47" spans="2:23" ht="15.75">
      <c r="B47" s="157"/>
      <c r="C47" s="155"/>
      <c r="D47" s="156"/>
      <c r="E47" s="155"/>
      <c r="F47" s="156"/>
      <c r="G47" s="155"/>
      <c r="H47" s="156"/>
      <c r="I47" s="152"/>
      <c r="J47" s="157"/>
      <c r="K47" s="153"/>
      <c r="L47" s="156"/>
      <c r="M47" s="153"/>
      <c r="N47" s="156"/>
      <c r="O47" s="153"/>
      <c r="P47" s="156"/>
      <c r="Q47" s="152"/>
      <c r="R47" s="157"/>
      <c r="S47" s="157"/>
      <c r="T47" s="157"/>
      <c r="U47" s="156"/>
      <c r="V47" s="157"/>
      <c r="W47" s="156"/>
    </row>
    <row r="48" spans="2:23" ht="15.75">
      <c r="B48" s="157"/>
      <c r="C48" s="157"/>
      <c r="D48" s="157"/>
      <c r="E48" s="157"/>
      <c r="F48" s="157"/>
      <c r="G48" s="157"/>
      <c r="H48" s="157"/>
      <c r="I48" s="152"/>
      <c r="J48" s="157"/>
      <c r="K48" s="152"/>
      <c r="L48" s="157"/>
      <c r="M48" s="152"/>
      <c r="N48" s="157"/>
      <c r="O48" s="152"/>
      <c r="P48" s="157"/>
      <c r="Q48" s="152"/>
      <c r="R48" s="157"/>
      <c r="S48" s="157"/>
      <c r="T48" s="157"/>
      <c r="U48" s="157"/>
      <c r="V48" s="157"/>
      <c r="W48" s="157"/>
    </row>
    <row r="49" spans="2:23" ht="15.75">
      <c r="B49" s="158"/>
      <c r="C49" s="157"/>
      <c r="D49" s="157"/>
      <c r="E49" s="157"/>
      <c r="F49" s="157"/>
      <c r="G49" s="157"/>
      <c r="H49" s="157"/>
      <c r="I49" s="152"/>
      <c r="J49" s="157"/>
      <c r="K49" s="152"/>
      <c r="L49" s="157"/>
      <c r="M49" s="152"/>
      <c r="N49" s="157"/>
      <c r="O49" s="152"/>
      <c r="P49" s="157"/>
      <c r="Q49" s="152"/>
      <c r="R49" s="157"/>
      <c r="S49" s="157"/>
      <c r="T49" s="157"/>
      <c r="U49" s="157"/>
      <c r="V49" s="157"/>
      <c r="W49" s="157"/>
    </row>
    <row r="50" spans="2:23" ht="15.75">
      <c r="B50" s="158"/>
      <c r="C50" s="157"/>
      <c r="D50" s="157"/>
      <c r="E50" s="157"/>
      <c r="F50" s="157"/>
      <c r="G50" s="157"/>
      <c r="H50" s="157"/>
      <c r="I50" s="152"/>
      <c r="J50" s="157"/>
      <c r="K50" s="152"/>
      <c r="L50" s="157"/>
      <c r="M50" s="152"/>
      <c r="N50" s="157"/>
      <c r="O50" s="152"/>
      <c r="P50" s="157"/>
      <c r="Q50" s="152"/>
      <c r="R50" s="157"/>
      <c r="S50" s="157"/>
      <c r="T50" s="157"/>
      <c r="U50" s="157"/>
      <c r="V50" s="157"/>
      <c r="W50" s="157"/>
    </row>
    <row r="51" ht="15"/>
    <row r="52" ht="15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9" zoomScaleNormal="89" zoomScalePageLayoutView="0" workbookViewId="0" topLeftCell="H19">
      <selection activeCell="R33" sqref="R33"/>
    </sheetView>
  </sheetViews>
  <sheetFormatPr defaultColWidth="11.421875" defaultRowHeight="15"/>
  <cols>
    <col min="1" max="2" width="11.421875" style="137" customWidth="1"/>
    <col min="3" max="9" width="13.8515625" style="137" customWidth="1"/>
    <col min="10" max="11" width="13.57421875" style="137" customWidth="1"/>
    <col min="12" max="15" width="11.421875" style="137" customWidth="1"/>
    <col min="16" max="16" width="10.140625" style="137" customWidth="1"/>
    <col min="17" max="18" width="13.57421875" style="137" customWidth="1"/>
    <col min="19" max="20" width="11.421875" style="137" customWidth="1"/>
    <col min="21" max="21" width="14.8515625" style="137" customWidth="1"/>
    <col min="22" max="22" width="12.57421875" style="137" bestFit="1" customWidth="1"/>
    <col min="23" max="16384" width="11.421875" style="137" customWidth="1"/>
  </cols>
  <sheetData>
    <row r="1" spans="1:2" ht="15.75">
      <c r="A1" s="18" t="s">
        <v>57</v>
      </c>
      <c r="B1" s="74"/>
    </row>
    <row r="2" spans="1:2" ht="12.75">
      <c r="A2" s="146"/>
      <c r="B2" s="74"/>
    </row>
    <row r="3" spans="2:21" ht="15" customHeight="1">
      <c r="B3" s="437" t="s">
        <v>358</v>
      </c>
      <c r="C3" s="437"/>
      <c r="D3" s="437"/>
      <c r="E3" s="437"/>
      <c r="F3" s="437"/>
      <c r="G3" s="437"/>
      <c r="H3" s="140"/>
      <c r="I3" s="437" t="s">
        <v>357</v>
      </c>
      <c r="J3" s="437"/>
      <c r="K3" s="437"/>
      <c r="L3" s="437"/>
      <c r="M3" s="437"/>
      <c r="N3" s="437"/>
      <c r="P3" s="437" t="s">
        <v>356</v>
      </c>
      <c r="Q3" s="437"/>
      <c r="R3" s="437"/>
      <c r="S3" s="437"/>
      <c r="T3" s="437"/>
      <c r="U3" s="437"/>
    </row>
    <row r="4" spans="2:21" ht="15" customHeight="1">
      <c r="B4" s="437" t="s">
        <v>16</v>
      </c>
      <c r="C4" s="437"/>
      <c r="D4" s="437"/>
      <c r="E4" s="437"/>
      <c r="F4" s="437"/>
      <c r="G4" s="437"/>
      <c r="H4" s="140"/>
      <c r="I4" s="437" t="s">
        <v>16</v>
      </c>
      <c r="J4" s="437"/>
      <c r="K4" s="437"/>
      <c r="L4" s="437"/>
      <c r="M4" s="437"/>
      <c r="N4" s="437"/>
      <c r="P4" s="437" t="s">
        <v>16</v>
      </c>
      <c r="Q4" s="437"/>
      <c r="R4" s="437"/>
      <c r="S4" s="437"/>
      <c r="T4" s="437"/>
      <c r="U4" s="437"/>
    </row>
    <row r="5" spans="2:21" ht="28.5">
      <c r="B5" s="364" t="s">
        <v>182</v>
      </c>
      <c r="C5" s="363" t="s">
        <v>111</v>
      </c>
      <c r="D5" s="363" t="s">
        <v>243</v>
      </c>
      <c r="E5" s="363" t="s">
        <v>238</v>
      </c>
      <c r="F5" s="363" t="s">
        <v>241</v>
      </c>
      <c r="G5" s="363" t="s">
        <v>53</v>
      </c>
      <c r="H5" s="310"/>
      <c r="I5" s="364" t="s">
        <v>182</v>
      </c>
      <c r="J5" s="363" t="s">
        <v>111</v>
      </c>
      <c r="K5" s="363" t="s">
        <v>243</v>
      </c>
      <c r="L5" s="363" t="s">
        <v>238</v>
      </c>
      <c r="M5" s="363" t="s">
        <v>241</v>
      </c>
      <c r="N5" s="363" t="s">
        <v>53</v>
      </c>
      <c r="P5" s="364" t="s">
        <v>182</v>
      </c>
      <c r="Q5" s="363" t="s">
        <v>360</v>
      </c>
      <c r="R5" s="363" t="s">
        <v>111</v>
      </c>
      <c r="S5" s="363" t="s">
        <v>242</v>
      </c>
      <c r="T5" s="363" t="s">
        <v>354</v>
      </c>
      <c r="U5" s="363" t="s">
        <v>355</v>
      </c>
    </row>
    <row r="6" spans="2:16" ht="12.75">
      <c r="B6" s="140">
        <v>1990</v>
      </c>
      <c r="C6" s="311">
        <f aca="true" t="shared" si="0" ref="C6:C23">SUM(D6:G6)</f>
        <v>80545.34700000001</v>
      </c>
      <c r="D6" s="124">
        <v>32972.12</v>
      </c>
      <c r="E6" s="124">
        <v>26635.576</v>
      </c>
      <c r="F6" s="124">
        <v>11202.762</v>
      </c>
      <c r="G6" s="124">
        <v>9734.88900000001</v>
      </c>
      <c r="H6" s="124"/>
      <c r="I6" s="124"/>
      <c r="J6" s="108"/>
      <c r="K6" s="108"/>
      <c r="L6" s="108"/>
      <c r="M6" s="108"/>
      <c r="N6" s="108"/>
      <c r="P6" s="341"/>
    </row>
    <row r="7" spans="2:16" ht="12.75">
      <c r="B7" s="140">
        <v>1991</v>
      </c>
      <c r="C7" s="311">
        <f t="shared" si="0"/>
        <v>103717.06</v>
      </c>
      <c r="D7" s="124">
        <v>42990.452</v>
      </c>
      <c r="E7" s="124">
        <v>32532.6</v>
      </c>
      <c r="F7" s="124">
        <v>12875.912</v>
      </c>
      <c r="G7" s="124">
        <v>15318.096000000005</v>
      </c>
      <c r="H7" s="124"/>
      <c r="I7" s="124"/>
      <c r="J7" s="108"/>
      <c r="K7" s="108"/>
      <c r="L7" s="108"/>
      <c r="M7" s="108"/>
      <c r="N7" s="108"/>
      <c r="P7" s="341"/>
    </row>
    <row r="8" spans="2:16" ht="12.75">
      <c r="B8" s="140">
        <v>1992</v>
      </c>
      <c r="C8" s="311">
        <f t="shared" si="0"/>
        <v>126763.70000000001</v>
      </c>
      <c r="D8" s="124">
        <v>57944.7</v>
      </c>
      <c r="E8" s="124">
        <v>30451.65</v>
      </c>
      <c r="F8" s="124">
        <v>18189.8</v>
      </c>
      <c r="G8" s="124">
        <v>20177.550000000003</v>
      </c>
      <c r="H8" s="124"/>
      <c r="I8" s="124"/>
      <c r="J8" s="108"/>
      <c r="K8" s="108"/>
      <c r="L8" s="108"/>
      <c r="M8" s="108"/>
      <c r="N8" s="108"/>
      <c r="P8" s="341"/>
    </row>
    <row r="9" spans="2:16" ht="12.75">
      <c r="B9" s="140">
        <v>1993</v>
      </c>
      <c r="C9" s="311">
        <f t="shared" si="0"/>
        <v>143154.32300000003</v>
      </c>
      <c r="D9" s="124">
        <v>69220.8</v>
      </c>
      <c r="E9" s="124">
        <v>33124.688</v>
      </c>
      <c r="F9" s="124">
        <v>19317.217</v>
      </c>
      <c r="G9" s="124">
        <v>21491.618000000017</v>
      </c>
      <c r="H9" s="124"/>
      <c r="I9" s="124"/>
      <c r="J9" s="108"/>
      <c r="K9" s="108"/>
      <c r="L9" s="108"/>
      <c r="M9" s="108"/>
      <c r="N9" s="108"/>
      <c r="P9" s="341"/>
    </row>
    <row r="10" spans="2:16" ht="12.75">
      <c r="B10" s="140">
        <v>1994</v>
      </c>
      <c r="C10" s="311">
        <f t="shared" si="0"/>
        <v>160317.47100000002</v>
      </c>
      <c r="D10" s="124">
        <v>72900.41</v>
      </c>
      <c r="E10" s="124">
        <v>38536.931</v>
      </c>
      <c r="F10" s="124">
        <v>27945.092</v>
      </c>
      <c r="G10" s="124">
        <v>20935.03800000003</v>
      </c>
      <c r="H10" s="124"/>
      <c r="I10" s="124"/>
      <c r="J10" s="108"/>
      <c r="K10" s="108"/>
      <c r="L10" s="108"/>
      <c r="M10" s="108"/>
      <c r="N10" s="108"/>
      <c r="P10" s="341"/>
    </row>
    <row r="11" spans="2:16" ht="12.75">
      <c r="B11" s="140">
        <v>1995</v>
      </c>
      <c r="C11" s="311">
        <f t="shared" si="0"/>
        <v>170305.668</v>
      </c>
      <c r="D11" s="124">
        <v>73705.443</v>
      </c>
      <c r="E11" s="124">
        <v>51785.087</v>
      </c>
      <c r="F11" s="124">
        <v>24709.971</v>
      </c>
      <c r="G11" s="124">
        <v>20105.167000000016</v>
      </c>
      <c r="H11" s="124"/>
      <c r="I11" s="124"/>
      <c r="J11" s="108"/>
      <c r="K11" s="108"/>
      <c r="L11" s="108"/>
      <c r="M11" s="108"/>
      <c r="N11" s="108"/>
      <c r="P11" s="341"/>
    </row>
    <row r="12" spans="2:16" ht="12.75">
      <c r="B12" s="140">
        <v>1996</v>
      </c>
      <c r="C12" s="311">
        <f t="shared" si="0"/>
        <v>226006.204</v>
      </c>
      <c r="D12" s="124">
        <v>97161.996</v>
      </c>
      <c r="E12" s="124">
        <v>72109.605</v>
      </c>
      <c r="F12" s="124">
        <v>29695.233</v>
      </c>
      <c r="G12" s="124">
        <v>27039.369999999995</v>
      </c>
      <c r="H12" s="124"/>
      <c r="I12" s="124"/>
      <c r="J12" s="108"/>
      <c r="K12" s="108"/>
      <c r="L12" s="108"/>
      <c r="M12" s="108"/>
      <c r="N12" s="108"/>
      <c r="P12" s="341"/>
    </row>
    <row r="13" spans="2:16" ht="12.75">
      <c r="B13" s="140">
        <v>1997</v>
      </c>
      <c r="C13" s="311">
        <f t="shared" si="0"/>
        <v>312115.32999999996</v>
      </c>
      <c r="D13" s="124">
        <v>135100.709</v>
      </c>
      <c r="E13" s="124">
        <v>97741.586</v>
      </c>
      <c r="F13" s="124">
        <v>45351.139</v>
      </c>
      <c r="G13" s="124">
        <v>33921.89599999995</v>
      </c>
      <c r="H13" s="124"/>
      <c r="I13" s="124"/>
      <c r="J13" s="108"/>
      <c r="K13" s="108"/>
      <c r="L13" s="108"/>
      <c r="M13" s="108"/>
      <c r="N13" s="108"/>
      <c r="P13" s="341"/>
    </row>
    <row r="14" spans="2:16" ht="12.75">
      <c r="B14" s="140">
        <v>1998</v>
      </c>
      <c r="C14" s="311">
        <f t="shared" si="0"/>
        <v>404225.2029999999</v>
      </c>
      <c r="D14" s="124">
        <v>169476.374</v>
      </c>
      <c r="E14" s="124">
        <v>119871.302</v>
      </c>
      <c r="F14" s="124">
        <v>76598.29</v>
      </c>
      <c r="G14" s="124">
        <v>38279.236999999965</v>
      </c>
      <c r="H14" s="124"/>
      <c r="I14" s="124"/>
      <c r="J14" s="108"/>
      <c r="K14" s="108"/>
      <c r="L14" s="108"/>
      <c r="M14" s="108"/>
      <c r="N14" s="108"/>
      <c r="P14" s="341"/>
    </row>
    <row r="15" spans="2:16" ht="12.75">
      <c r="B15" s="140">
        <v>1999</v>
      </c>
      <c r="C15" s="311">
        <f t="shared" si="0"/>
        <v>521682.40599999996</v>
      </c>
      <c r="D15" s="124">
        <v>216123.404</v>
      </c>
      <c r="E15" s="124">
        <v>151183.503</v>
      </c>
      <c r="F15" s="124">
        <v>106703.716</v>
      </c>
      <c r="G15" s="124">
        <v>47671.78299999994</v>
      </c>
      <c r="H15" s="124"/>
      <c r="I15" s="124"/>
      <c r="J15" s="108"/>
      <c r="K15" s="108"/>
      <c r="L15" s="108"/>
      <c r="M15" s="108"/>
      <c r="N15" s="108"/>
      <c r="P15" s="341"/>
    </row>
    <row r="16" spans="2:16" ht="12.75">
      <c r="B16" s="140">
        <v>2000</v>
      </c>
      <c r="C16" s="311">
        <f t="shared" si="0"/>
        <v>581703.417</v>
      </c>
      <c r="D16" s="124">
        <v>258754.21</v>
      </c>
      <c r="E16" s="124">
        <v>189605.997</v>
      </c>
      <c r="F16" s="124">
        <v>81544.104</v>
      </c>
      <c r="G16" s="124">
        <v>51799.10600000003</v>
      </c>
      <c r="H16" s="124"/>
      <c r="I16" s="124"/>
      <c r="J16" s="108"/>
      <c r="K16" s="108"/>
      <c r="L16" s="108"/>
      <c r="M16" s="108"/>
      <c r="N16" s="108"/>
      <c r="P16" s="341"/>
    </row>
    <row r="17" spans="2:17" ht="12.75">
      <c r="B17" s="140">
        <v>2001</v>
      </c>
      <c r="C17" s="311">
        <f t="shared" si="0"/>
        <v>654870.334</v>
      </c>
      <c r="D17" s="124">
        <v>285523.14</v>
      </c>
      <c r="E17" s="124">
        <v>208408.098</v>
      </c>
      <c r="F17" s="124">
        <v>110688.842</v>
      </c>
      <c r="G17" s="124">
        <v>50250.25399999996</v>
      </c>
      <c r="H17" s="124"/>
      <c r="I17" s="309">
        <v>2001</v>
      </c>
      <c r="J17" s="124">
        <f>SUM(K17:N17)</f>
        <v>665997.8999999999</v>
      </c>
      <c r="K17" s="311">
        <v>283823.4</v>
      </c>
      <c r="L17" s="311">
        <v>207236.5</v>
      </c>
      <c r="M17" s="311">
        <v>119999.29999999999</v>
      </c>
      <c r="N17" s="311">
        <v>54938.699999999895</v>
      </c>
      <c r="P17" s="140"/>
      <c r="Q17" s="341"/>
    </row>
    <row r="18" spans="2:17" ht="12.75">
      <c r="B18" s="140">
        <v>2002</v>
      </c>
      <c r="C18" s="311">
        <f t="shared" si="0"/>
        <v>728283.774</v>
      </c>
      <c r="D18" s="124">
        <v>318380.336</v>
      </c>
      <c r="E18" s="124">
        <v>218441.65</v>
      </c>
      <c r="F18" s="124">
        <v>136257.219</v>
      </c>
      <c r="G18" s="124">
        <v>55204.5689999999</v>
      </c>
      <c r="H18" s="124"/>
      <c r="I18" s="309">
        <v>2002</v>
      </c>
      <c r="J18" s="124">
        <f aca="true" t="shared" si="1" ref="J18:J31">SUM(K18:N18)</f>
        <v>806200</v>
      </c>
      <c r="K18" s="311">
        <v>367734.5</v>
      </c>
      <c r="L18" s="311">
        <v>223738.1</v>
      </c>
      <c r="M18" s="311">
        <v>155075.1</v>
      </c>
      <c r="N18" s="311">
        <v>59652.29999999999</v>
      </c>
      <c r="P18" s="140"/>
      <c r="Q18" s="341"/>
    </row>
    <row r="19" spans="2:17" ht="12.75">
      <c r="B19" s="140">
        <v>2003</v>
      </c>
      <c r="C19" s="311">
        <f t="shared" si="0"/>
        <v>768045.3269999999</v>
      </c>
      <c r="D19" s="124">
        <v>337015.451</v>
      </c>
      <c r="E19" s="124">
        <v>254433.414</v>
      </c>
      <c r="F19" s="124">
        <v>117758.199</v>
      </c>
      <c r="G19" s="124">
        <v>58838.26299999992</v>
      </c>
      <c r="H19" s="124"/>
      <c r="I19" s="309">
        <v>2003</v>
      </c>
      <c r="J19" s="124">
        <f t="shared" si="1"/>
        <v>790309.5</v>
      </c>
      <c r="K19" s="311">
        <v>364447.3</v>
      </c>
      <c r="L19" s="311">
        <v>225154.3</v>
      </c>
      <c r="M19" s="311">
        <v>148412.2</v>
      </c>
      <c r="N19" s="311">
        <v>52295.70000000001</v>
      </c>
      <c r="P19" s="140"/>
      <c r="Q19" s="341"/>
    </row>
    <row r="20" spans="2:21" ht="12.75">
      <c r="B20" s="140">
        <v>2004</v>
      </c>
      <c r="C20" s="311">
        <f t="shared" si="0"/>
        <v>769385.789</v>
      </c>
      <c r="D20" s="124">
        <v>345217.551</v>
      </c>
      <c r="E20" s="124">
        <v>285022.736</v>
      </c>
      <c r="F20" s="124">
        <v>85245.002</v>
      </c>
      <c r="G20" s="124">
        <v>53900.5</v>
      </c>
      <c r="H20" s="124"/>
      <c r="I20" s="309">
        <v>2004</v>
      </c>
      <c r="J20" s="124">
        <f t="shared" si="1"/>
        <v>821247.3</v>
      </c>
      <c r="K20" s="311">
        <v>361533.7</v>
      </c>
      <c r="L20" s="311">
        <v>271614.9</v>
      </c>
      <c r="M20" s="311">
        <v>137803</v>
      </c>
      <c r="N20" s="311">
        <v>50295.70000000001</v>
      </c>
      <c r="P20" s="140">
        <v>2004</v>
      </c>
      <c r="Q20" s="341">
        <f aca="true" t="shared" si="2" ref="Q20:Q33">R20-S20-T20-U20</f>
        <v>752025.285</v>
      </c>
      <c r="R20" s="341">
        <v>769385.789</v>
      </c>
      <c r="S20" s="341">
        <v>5086.617000000001</v>
      </c>
      <c r="T20" s="341">
        <v>13007.767999999998</v>
      </c>
      <c r="U20" s="341">
        <v>-733.881</v>
      </c>
    </row>
    <row r="21" spans="2:21" ht="12.75">
      <c r="B21" s="140">
        <v>2005</v>
      </c>
      <c r="C21" s="311">
        <f t="shared" si="0"/>
        <v>810510.9330000001</v>
      </c>
      <c r="D21" s="124">
        <v>384521.84</v>
      </c>
      <c r="E21" s="124">
        <v>318431.999</v>
      </c>
      <c r="F21" s="124">
        <v>49627.13</v>
      </c>
      <c r="G21" s="124">
        <v>57929.964000000036</v>
      </c>
      <c r="H21" s="124"/>
      <c r="I21" s="309">
        <v>2005</v>
      </c>
      <c r="J21" s="124">
        <f t="shared" si="1"/>
        <v>864949.3999999999</v>
      </c>
      <c r="K21" s="124">
        <v>388075.6</v>
      </c>
      <c r="L21" s="124">
        <v>313739.9</v>
      </c>
      <c r="M21" s="124">
        <v>110805.90000000001</v>
      </c>
      <c r="N21" s="311">
        <v>52327.9999999999</v>
      </c>
      <c r="P21" s="140">
        <v>2005</v>
      </c>
      <c r="Q21" s="341">
        <f t="shared" si="2"/>
        <v>788017.98</v>
      </c>
      <c r="R21" s="341">
        <v>810510.933</v>
      </c>
      <c r="S21" s="341">
        <v>5658.61</v>
      </c>
      <c r="T21" s="341">
        <v>14516.443</v>
      </c>
      <c r="U21" s="341">
        <v>2317.9</v>
      </c>
    </row>
    <row r="22" spans="2:21" ht="12.75">
      <c r="B22" s="140">
        <v>2006</v>
      </c>
      <c r="C22" s="311">
        <f t="shared" si="0"/>
        <v>890078.1529999999</v>
      </c>
      <c r="D22" s="124">
        <v>448099.836</v>
      </c>
      <c r="E22" s="124">
        <v>380576.124</v>
      </c>
      <c r="F22" s="124">
        <v>-5241.528</v>
      </c>
      <c r="G22" s="124">
        <v>66643.72100000002</v>
      </c>
      <c r="H22" s="124"/>
      <c r="I22" s="309">
        <v>2006</v>
      </c>
      <c r="J22" s="124">
        <f t="shared" si="1"/>
        <v>887794.1000000001</v>
      </c>
      <c r="K22" s="124">
        <v>388336</v>
      </c>
      <c r="L22" s="124">
        <v>335746.80000000005</v>
      </c>
      <c r="M22" s="124">
        <v>56158.899999999994</v>
      </c>
      <c r="N22" s="311">
        <v>107552.40000000005</v>
      </c>
      <c r="P22" s="140">
        <v>2006</v>
      </c>
      <c r="Q22" s="341">
        <f t="shared" si="2"/>
        <v>865643.9600000001</v>
      </c>
      <c r="R22" s="341">
        <v>890078.153</v>
      </c>
      <c r="S22" s="341">
        <v>5135.737</v>
      </c>
      <c r="T22" s="341">
        <v>17689.191</v>
      </c>
      <c r="U22" s="341">
        <v>1609.265</v>
      </c>
    </row>
    <row r="23" spans="2:21" ht="12.75">
      <c r="B23" s="140">
        <v>2007</v>
      </c>
      <c r="C23" s="311">
        <f t="shared" si="0"/>
        <v>1002670.0310000001</v>
      </c>
      <c r="D23" s="124">
        <v>527183.636</v>
      </c>
      <c r="E23" s="124">
        <v>409012.492</v>
      </c>
      <c r="F23" s="124">
        <v>-6791.838</v>
      </c>
      <c r="G23" s="124">
        <v>73265.74100000004</v>
      </c>
      <c r="H23" s="124"/>
      <c r="I23" s="309">
        <v>2007</v>
      </c>
      <c r="J23" s="124">
        <f t="shared" si="1"/>
        <v>1005314.2999999999</v>
      </c>
      <c r="K23" s="124">
        <v>452140.4</v>
      </c>
      <c r="L23" s="124">
        <v>428710.7</v>
      </c>
      <c r="M23" s="124">
        <v>59995.50000000001</v>
      </c>
      <c r="N23" s="311">
        <v>64467.69999999989</v>
      </c>
      <c r="P23" s="140">
        <v>2007</v>
      </c>
      <c r="Q23" s="341">
        <f t="shared" si="2"/>
        <v>974220.4379999998</v>
      </c>
      <c r="R23" s="341">
        <v>1002670.031</v>
      </c>
      <c r="S23" s="341">
        <v>5476.243</v>
      </c>
      <c r="T23" s="341">
        <v>19234.962</v>
      </c>
      <c r="U23" s="341">
        <v>3738.388</v>
      </c>
    </row>
    <row r="24" spans="2:21" ht="12.75">
      <c r="B24" s="140">
        <v>2008</v>
      </c>
      <c r="C24" s="311">
        <v>994552.296</v>
      </c>
      <c r="D24" s="124">
        <v>562222.34047</v>
      </c>
      <c r="E24" s="124">
        <v>457248.315</v>
      </c>
      <c r="F24" s="124">
        <v>-168325.183</v>
      </c>
      <c r="G24" s="124">
        <v>143406.82352999982</v>
      </c>
      <c r="H24" s="124"/>
      <c r="I24" s="309">
        <v>2008</v>
      </c>
      <c r="J24" s="124">
        <f t="shared" si="1"/>
        <v>1225884.4700000002</v>
      </c>
      <c r="K24" s="124">
        <v>580983.8</v>
      </c>
      <c r="L24" s="124">
        <v>448359.89999999997</v>
      </c>
      <c r="M24" s="124">
        <v>56822.7</v>
      </c>
      <c r="N24" s="311">
        <v>139718.07000000018</v>
      </c>
      <c r="P24" s="140">
        <v>2008</v>
      </c>
      <c r="Q24" s="341">
        <f t="shared" si="2"/>
        <v>965017.63847</v>
      </c>
      <c r="R24" s="341">
        <v>994552.29547</v>
      </c>
      <c r="S24" s="341">
        <v>5071.248</v>
      </c>
      <c r="T24" s="341">
        <v>20022.651</v>
      </c>
      <c r="U24" s="341">
        <v>4440.758</v>
      </c>
    </row>
    <row r="25" spans="2:21" ht="12.75">
      <c r="B25" s="140">
        <v>2009</v>
      </c>
      <c r="C25" s="311">
        <v>1129552.5520000001</v>
      </c>
      <c r="D25" s="124">
        <v>534190.5615700001</v>
      </c>
      <c r="E25" s="124">
        <v>407795.12645</v>
      </c>
      <c r="F25" s="124">
        <v>50567.42464320001</v>
      </c>
      <c r="G25" s="124">
        <v>136999.43933680002</v>
      </c>
      <c r="H25" s="124"/>
      <c r="I25" s="309">
        <v>2009</v>
      </c>
      <c r="J25" s="124">
        <f t="shared" si="1"/>
        <v>1161270.2999999998</v>
      </c>
      <c r="K25" s="124">
        <v>596053.9</v>
      </c>
      <c r="L25" s="124">
        <v>490513.7</v>
      </c>
      <c r="M25" s="124">
        <v>-59627.50000000001</v>
      </c>
      <c r="N25" s="311">
        <v>134330.19999999978</v>
      </c>
      <c r="P25" s="140">
        <v>2009</v>
      </c>
      <c r="Q25" s="341">
        <f t="shared" si="2"/>
        <v>1105072.8847087002</v>
      </c>
      <c r="R25" s="341">
        <v>1129552.5524000002</v>
      </c>
      <c r="S25" s="341">
        <v>4062.4908136</v>
      </c>
      <c r="T25" s="341">
        <v>19496.5685997</v>
      </c>
      <c r="U25" s="341">
        <v>920.608278</v>
      </c>
    </row>
    <row r="26" spans="2:21" ht="12.75">
      <c r="B26" s="140">
        <v>2010</v>
      </c>
      <c r="C26" s="311">
        <v>1260425.0459999999</v>
      </c>
      <c r="D26" s="124">
        <v>626530.4128500001</v>
      </c>
      <c r="E26" s="124">
        <v>504509.2610500001</v>
      </c>
      <c r="F26" s="124">
        <v>4463.831753</v>
      </c>
      <c r="G26" s="124">
        <v>124921.54034699965</v>
      </c>
      <c r="H26" s="124"/>
      <c r="I26" s="309">
        <v>2010</v>
      </c>
      <c r="J26" s="124">
        <f t="shared" si="1"/>
        <v>1310716.5</v>
      </c>
      <c r="K26" s="124">
        <v>640875.1000000001</v>
      </c>
      <c r="L26" s="124">
        <v>485554.9</v>
      </c>
      <c r="M26" s="124">
        <v>50057.6</v>
      </c>
      <c r="N26" s="311">
        <v>134228.89999999988</v>
      </c>
      <c r="P26" s="140">
        <v>2010</v>
      </c>
      <c r="Q26" s="341">
        <f>R26-S26-T26-U26</f>
        <v>1235362.0454116003</v>
      </c>
      <c r="R26" s="341">
        <v>1260425.04581</v>
      </c>
      <c r="S26" s="341">
        <v>4670.7920251000005</v>
      </c>
      <c r="T26" s="341">
        <v>18095.9298573</v>
      </c>
      <c r="U26" s="341">
        <v>2296.278516</v>
      </c>
    </row>
    <row r="27" spans="2:21" ht="12.75">
      <c r="B27" s="140">
        <v>2011</v>
      </c>
      <c r="C27" s="311">
        <v>1294054.1439999999</v>
      </c>
      <c r="D27" s="124">
        <v>720445.3089699999</v>
      </c>
      <c r="E27" s="124">
        <v>537142.5411</v>
      </c>
      <c r="F27" s="124">
        <v>-76433.505058</v>
      </c>
      <c r="G27" s="124">
        <v>112899.79898800002</v>
      </c>
      <c r="H27" s="124"/>
      <c r="I27" s="309">
        <v>2011</v>
      </c>
      <c r="J27" s="124">
        <f t="shared" si="1"/>
        <v>1464358.9000000001</v>
      </c>
      <c r="K27" s="124">
        <v>688965.2000000001</v>
      </c>
      <c r="L27" s="124">
        <v>555677.1000000001</v>
      </c>
      <c r="M27" s="124">
        <v>69920.8</v>
      </c>
      <c r="N27" s="311">
        <v>149795.79999999976</v>
      </c>
      <c r="P27" s="140">
        <v>2011</v>
      </c>
      <c r="Q27" s="341">
        <f t="shared" si="2"/>
        <v>1270701.1617260005</v>
      </c>
      <c r="R27" s="341">
        <v>1294054.1438400003</v>
      </c>
      <c r="S27" s="341">
        <v>5078.872429000001</v>
      </c>
      <c r="T27" s="341">
        <v>15255.595966999997</v>
      </c>
      <c r="U27" s="341">
        <v>3018.513718</v>
      </c>
    </row>
    <row r="28" spans="2:21" ht="12.75">
      <c r="B28" s="140">
        <v>2012</v>
      </c>
      <c r="C28" s="311">
        <v>1314439.59</v>
      </c>
      <c r="D28" s="124">
        <v>758912.456</v>
      </c>
      <c r="E28" s="124">
        <v>579987.467</v>
      </c>
      <c r="F28" s="124">
        <v>-130131.407</v>
      </c>
      <c r="G28" s="124">
        <v>105671.07400000026</v>
      </c>
      <c r="H28" s="124"/>
      <c r="I28" s="309">
        <v>2012</v>
      </c>
      <c r="J28" s="124">
        <f t="shared" si="1"/>
        <v>1467299.6</v>
      </c>
      <c r="K28" s="124">
        <v>747986.1000000001</v>
      </c>
      <c r="L28" s="124">
        <v>556234.1</v>
      </c>
      <c r="M28" s="124">
        <v>46022.2</v>
      </c>
      <c r="N28" s="311">
        <v>117057.20000000003</v>
      </c>
      <c r="P28" s="140">
        <v>2012</v>
      </c>
      <c r="Q28" s="341">
        <f t="shared" si="2"/>
        <v>1305717.5520630002</v>
      </c>
      <c r="R28" s="341">
        <v>1314439.591</v>
      </c>
      <c r="S28" s="341">
        <v>5869.525</v>
      </c>
      <c r="T28" s="341">
        <v>2279.3239370000006</v>
      </c>
      <c r="U28" s="341">
        <v>573.19</v>
      </c>
    </row>
    <row r="29" spans="2:21" ht="12.75">
      <c r="B29" s="140">
        <v>2013</v>
      </c>
      <c r="C29" s="365">
        <v>1561751.5629999998</v>
      </c>
      <c r="D29" s="124">
        <v>905523.485</v>
      </c>
      <c r="E29" s="124">
        <v>556793.891</v>
      </c>
      <c r="F29" s="124">
        <v>-7423.771</v>
      </c>
      <c r="G29" s="124">
        <v>106857.95799999987</v>
      </c>
      <c r="H29" s="124"/>
      <c r="I29" s="309">
        <v>2013</v>
      </c>
      <c r="J29" s="124">
        <f t="shared" si="1"/>
        <v>1605207.5</v>
      </c>
      <c r="K29" s="124">
        <v>818095.4</v>
      </c>
      <c r="L29" s="124">
        <v>622626</v>
      </c>
      <c r="M29" s="124">
        <v>52982.299999999996</v>
      </c>
      <c r="N29" s="365">
        <v>111503.79999999999</v>
      </c>
      <c r="P29" s="342">
        <v>2013</v>
      </c>
      <c r="Q29" s="341">
        <f t="shared" si="2"/>
        <v>1551266.8978380002</v>
      </c>
      <c r="R29" s="341">
        <v>1561751.563</v>
      </c>
      <c r="S29" s="341">
        <v>6251.684</v>
      </c>
      <c r="T29" s="341">
        <v>1022.6221619999998</v>
      </c>
      <c r="U29" s="341">
        <v>3210.359</v>
      </c>
    </row>
    <row r="30" spans="2:21" ht="12.75">
      <c r="B30" s="140">
        <v>2014</v>
      </c>
      <c r="C30" s="365">
        <v>1807813.7519999999</v>
      </c>
      <c r="D30" s="124">
        <v>985866.065</v>
      </c>
      <c r="E30" s="124">
        <v>667085.053</v>
      </c>
      <c r="F30" s="124">
        <v>111646.771</v>
      </c>
      <c r="G30" s="124">
        <v>43215.86300000013</v>
      </c>
      <c r="H30" s="124"/>
      <c r="I30" s="309">
        <v>2014</v>
      </c>
      <c r="J30" s="124">
        <f t="shared" si="1"/>
        <v>1770163</v>
      </c>
      <c r="K30" s="124">
        <v>1006377</v>
      </c>
      <c r="L30" s="124">
        <v>609392.7</v>
      </c>
      <c r="M30" s="124">
        <v>134441.8</v>
      </c>
      <c r="N30" s="365">
        <v>19951.50000000006</v>
      </c>
      <c r="P30" s="342">
        <v>2014</v>
      </c>
      <c r="Q30" s="341">
        <f t="shared" si="2"/>
        <v>1796154.7142019998</v>
      </c>
      <c r="R30" s="341">
        <v>1807813.752201</v>
      </c>
      <c r="S30" s="341">
        <v>6426.98621</v>
      </c>
      <c r="T30" s="341">
        <v>563.317249</v>
      </c>
      <c r="U30" s="341">
        <v>4668.7345399999995</v>
      </c>
    </row>
    <row r="31" spans="2:21" ht="12.75">
      <c r="B31" s="140">
        <v>2015</v>
      </c>
      <c r="C31" s="365">
        <v>2366465.5939999996</v>
      </c>
      <c r="D31" s="124">
        <v>1237593.183</v>
      </c>
      <c r="E31" s="124">
        <v>707212.835</v>
      </c>
      <c r="F31" s="124">
        <v>354293.503</v>
      </c>
      <c r="G31" s="124">
        <v>67366.07299999986</v>
      </c>
      <c r="H31" s="124"/>
      <c r="I31" s="309">
        <v>2015</v>
      </c>
      <c r="J31" s="124">
        <f t="shared" si="1"/>
        <v>1978980.6</v>
      </c>
      <c r="K31" s="124">
        <v>1059206.2000000002</v>
      </c>
      <c r="L31" s="124">
        <v>703848.5000000001</v>
      </c>
      <c r="M31" s="124">
        <v>159970.59999999998</v>
      </c>
      <c r="N31" s="365">
        <v>55955.299999999814</v>
      </c>
      <c r="P31" s="342">
        <v>2015</v>
      </c>
      <c r="Q31" s="341">
        <f t="shared" si="2"/>
        <v>2355045.1286500003</v>
      </c>
      <c r="R31" s="341">
        <v>2366425.5457070004</v>
      </c>
      <c r="S31" s="341">
        <v>7221.9</v>
      </c>
      <c r="T31" s="341">
        <v>576.605589</v>
      </c>
      <c r="U31" s="341">
        <v>3581.911468</v>
      </c>
    </row>
    <row r="32" spans="2:21" ht="12.75">
      <c r="B32" s="140">
        <v>2016</v>
      </c>
      <c r="C32" s="341">
        <v>2716219.105</v>
      </c>
      <c r="D32" s="341">
        <v>1426015.462</v>
      </c>
      <c r="E32" s="341">
        <v>791700.245</v>
      </c>
      <c r="F32" s="341">
        <v>411389.619</v>
      </c>
      <c r="G32" s="341">
        <f>+C32-D32-E32-F32</f>
        <v>87113.77899999992</v>
      </c>
      <c r="H32" s="341"/>
      <c r="I32" s="140">
        <v>2016</v>
      </c>
      <c r="J32" s="341">
        <v>2407716.6523999996</v>
      </c>
      <c r="K32" s="341">
        <v>1249299.4999999995</v>
      </c>
      <c r="L32" s="341">
        <v>741988.7</v>
      </c>
      <c r="M32" s="341">
        <v>348945.19999999995</v>
      </c>
      <c r="N32" s="366">
        <v>67483.25240000011</v>
      </c>
      <c r="P32" s="342">
        <v>2016</v>
      </c>
      <c r="Q32" s="341">
        <f t="shared" si="2"/>
        <v>2706881.4999519996</v>
      </c>
      <c r="R32" s="341">
        <v>2716219.105</v>
      </c>
      <c r="S32" s="341">
        <v>9058.251</v>
      </c>
      <c r="T32" s="341">
        <v>279.35404800000003</v>
      </c>
      <c r="U32" s="367">
        <v>0</v>
      </c>
    </row>
    <row r="33" spans="2:21" ht="12.75">
      <c r="B33" s="140">
        <v>2017</v>
      </c>
      <c r="C33" s="341">
        <v>2849271.524855</v>
      </c>
      <c r="D33" s="341">
        <v>1568160.53649</v>
      </c>
      <c r="E33" s="341">
        <v>816039.050341</v>
      </c>
      <c r="F33" s="341">
        <v>367834.3521179999</v>
      </c>
      <c r="G33" s="341">
        <f>+C33-D33-E33-F33</f>
        <v>97237.585906</v>
      </c>
      <c r="H33" s="341"/>
      <c r="I33" s="309">
        <v>2017</v>
      </c>
      <c r="J33" s="341">
        <v>2739366.8000000003</v>
      </c>
      <c r="K33" s="341">
        <v>1425802</v>
      </c>
      <c r="L33" s="341">
        <v>797653.9000000001</v>
      </c>
      <c r="M33" s="341">
        <v>433890.4</v>
      </c>
      <c r="N33" s="138">
        <v>82020.50000000012</v>
      </c>
      <c r="P33" s="342">
        <v>2017</v>
      </c>
      <c r="Q33" s="341">
        <f t="shared" si="2"/>
        <v>2838687.846613</v>
      </c>
      <c r="R33" s="366">
        <v>2849271.524855</v>
      </c>
      <c r="S33" s="341">
        <v>10536.328306999998</v>
      </c>
      <c r="T33" s="341">
        <v>47.349935</v>
      </c>
      <c r="U33" s="367">
        <v>0</v>
      </c>
    </row>
    <row r="34" spans="2:17" ht="12.75">
      <c r="B34" s="140"/>
      <c r="C34" s="341"/>
      <c r="D34" s="341"/>
      <c r="E34" s="341"/>
      <c r="F34" s="341"/>
      <c r="G34" s="341"/>
      <c r="H34" s="341"/>
      <c r="I34" s="140"/>
      <c r="J34" s="341"/>
      <c r="K34" s="341"/>
      <c r="L34" s="341"/>
      <c r="M34" s="341"/>
      <c r="N34" s="138"/>
      <c r="Q34" s="341"/>
    </row>
    <row r="35" spans="3:17" ht="12.75">
      <c r="C35" s="138"/>
      <c r="Q35" s="341"/>
    </row>
    <row r="36" spans="2:16" ht="12.75">
      <c r="B36" s="137" t="s">
        <v>126</v>
      </c>
      <c r="I36" s="137" t="s">
        <v>126</v>
      </c>
      <c r="P36" s="137" t="s">
        <v>126</v>
      </c>
    </row>
    <row r="37" spans="2:21" ht="39.75" customHeight="1">
      <c r="B37" s="449" t="s">
        <v>400</v>
      </c>
      <c r="C37" s="450"/>
      <c r="D37" s="450"/>
      <c r="E37" s="450"/>
      <c r="F37" s="450"/>
      <c r="G37" s="450"/>
      <c r="I37" s="137" t="s">
        <v>334</v>
      </c>
      <c r="P37" s="451" t="s">
        <v>359</v>
      </c>
      <c r="Q37" s="451"/>
      <c r="R37" s="451"/>
      <c r="S37" s="451"/>
      <c r="T37" s="451"/>
      <c r="U37" s="451"/>
    </row>
    <row r="38" spans="2:21" ht="12.75">
      <c r="B38" s="137" t="s">
        <v>244</v>
      </c>
      <c r="I38" s="137" t="s">
        <v>244</v>
      </c>
      <c r="P38" s="449" t="s">
        <v>400</v>
      </c>
      <c r="Q38" s="449"/>
      <c r="R38" s="449"/>
      <c r="S38" s="449"/>
      <c r="T38" s="449"/>
      <c r="U38" s="449"/>
    </row>
    <row r="39" ht="12.75">
      <c r="P39" s="137" t="s">
        <v>244</v>
      </c>
    </row>
  </sheetData>
  <sheetProtection/>
  <mergeCells count="9">
    <mergeCell ref="P38:U38"/>
    <mergeCell ref="B3:G3"/>
    <mergeCell ref="I3:N3"/>
    <mergeCell ref="B4:G4"/>
    <mergeCell ref="I4:N4"/>
    <mergeCell ref="B37:G37"/>
    <mergeCell ref="P3:U3"/>
    <mergeCell ref="P4:U4"/>
    <mergeCell ref="P37:U37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11.421875" style="69" customWidth="1"/>
    <col min="3" max="3" width="17.421875" style="69" customWidth="1"/>
    <col min="4" max="5" width="11.421875" style="69" customWidth="1"/>
    <col min="6" max="6" width="17.421875" style="69" customWidth="1"/>
    <col min="7" max="16384" width="11.421875" style="69" customWidth="1"/>
  </cols>
  <sheetData>
    <row r="1" ht="15.75">
      <c r="A1" s="18" t="s">
        <v>57</v>
      </c>
    </row>
    <row r="3" spans="1:7" ht="15.75">
      <c r="A3" s="61"/>
      <c r="B3" s="61"/>
      <c r="C3" s="61"/>
      <c r="D3" s="61"/>
      <c r="G3" s="62"/>
    </row>
    <row r="4" spans="1:7" ht="26.25" customHeight="1">
      <c r="A4" s="61"/>
      <c r="B4" s="452" t="s">
        <v>55</v>
      </c>
      <c r="C4" s="452"/>
      <c r="D4" s="61"/>
      <c r="E4"/>
      <c r="F4"/>
      <c r="G4" s="62"/>
    </row>
    <row r="5" spans="1:7" ht="15.75" customHeight="1">
      <c r="A5" s="61"/>
      <c r="B5" s="452" t="s">
        <v>409</v>
      </c>
      <c r="C5" s="452"/>
      <c r="D5" s="61"/>
      <c r="E5"/>
      <c r="F5"/>
      <c r="G5" s="62"/>
    </row>
    <row r="6" spans="1:7" ht="42.75">
      <c r="A6" s="61"/>
      <c r="B6" s="67" t="s">
        <v>0</v>
      </c>
      <c r="C6" s="70" t="s">
        <v>35</v>
      </c>
      <c r="D6" s="61"/>
      <c r="E6"/>
      <c r="F6"/>
      <c r="G6" s="62"/>
    </row>
    <row r="7" spans="1:7" ht="15.75">
      <c r="A7" s="61"/>
      <c r="B7" s="71">
        <v>2010</v>
      </c>
      <c r="C7" s="14">
        <v>0.96</v>
      </c>
      <c r="D7" s="61"/>
      <c r="E7"/>
      <c r="F7"/>
      <c r="G7" s="62"/>
    </row>
    <row r="8" spans="1:7" ht="15.75">
      <c r="A8" s="61"/>
      <c r="B8" s="71">
        <v>2011</v>
      </c>
      <c r="C8" s="14">
        <v>1.05</v>
      </c>
      <c r="D8" s="61"/>
      <c r="E8"/>
      <c r="F8"/>
      <c r="G8" s="62"/>
    </row>
    <row r="9" spans="1:7" ht="15.75">
      <c r="A9" s="61"/>
      <c r="B9" s="71">
        <v>2012</v>
      </c>
      <c r="C9" s="14">
        <v>0.99</v>
      </c>
      <c r="D9" s="61"/>
      <c r="E9"/>
      <c r="F9"/>
      <c r="G9" s="62"/>
    </row>
    <row r="10" spans="1:7" ht="15.75">
      <c r="A10" s="61"/>
      <c r="B10" s="71">
        <v>2013</v>
      </c>
      <c r="C10" s="14">
        <v>0.9</v>
      </c>
      <c r="D10" s="61"/>
      <c r="E10"/>
      <c r="F10"/>
      <c r="G10" s="62"/>
    </row>
    <row r="11" spans="1:7" ht="15.75">
      <c r="A11" s="61"/>
      <c r="B11" s="71">
        <v>2014</v>
      </c>
      <c r="C11" s="14">
        <v>0.81</v>
      </c>
      <c r="D11" s="61"/>
      <c r="E11"/>
      <c r="F11"/>
      <c r="G11" s="62"/>
    </row>
    <row r="12" spans="1:7" ht="15.75">
      <c r="A12" s="61"/>
      <c r="B12" s="71">
        <v>2015</v>
      </c>
      <c r="C12" s="72">
        <v>0.65</v>
      </c>
      <c r="D12" s="61"/>
      <c r="E12"/>
      <c r="F12"/>
      <c r="G12" s="62"/>
    </row>
    <row r="13" spans="1:7" ht="15.75">
      <c r="A13" s="61"/>
      <c r="B13" s="71">
        <v>2016</v>
      </c>
      <c r="C13" s="72">
        <v>0.5723819119069297</v>
      </c>
      <c r="D13" s="61"/>
      <c r="E13"/>
      <c r="F13"/>
      <c r="G13" s="62"/>
    </row>
    <row r="14" spans="1:7" ht="15.75">
      <c r="A14" s="61"/>
      <c r="B14" s="71">
        <v>2017</v>
      </c>
      <c r="C14" s="72">
        <v>0.5471119347810882</v>
      </c>
      <c r="D14" s="61"/>
      <c r="E14"/>
      <c r="F14"/>
      <c r="G14" s="62"/>
    </row>
    <row r="15" spans="1:6" ht="15.75">
      <c r="A15" s="61"/>
      <c r="B15" s="73"/>
      <c r="C15" s="73"/>
      <c r="D15" s="61"/>
      <c r="E15"/>
      <c r="F15"/>
    </row>
    <row r="16" spans="1:6" ht="15.75">
      <c r="A16" s="61"/>
      <c r="B16" s="74"/>
      <c r="C16" s="74"/>
      <c r="D16" s="61"/>
      <c r="E16"/>
      <c r="F16"/>
    </row>
    <row r="17" spans="1:4" ht="18" customHeight="1">
      <c r="A17" s="61"/>
      <c r="B17" s="74"/>
      <c r="C17" s="74"/>
      <c r="D17" s="61"/>
    </row>
    <row r="18" spans="1:4" ht="18" customHeight="1">
      <c r="A18" s="61"/>
      <c r="B18" s="68" t="s">
        <v>173</v>
      </c>
      <c r="C18" s="74"/>
      <c r="D18" s="61"/>
    </row>
    <row r="19" spans="1:10" ht="15.75">
      <c r="A19" s="61"/>
      <c r="B19" s="453" t="s">
        <v>407</v>
      </c>
      <c r="C19" s="453"/>
      <c r="D19" s="453"/>
      <c r="E19" s="453"/>
      <c r="F19" s="453"/>
      <c r="G19" s="453"/>
      <c r="H19" s="453"/>
      <c r="I19" s="453"/>
      <c r="J19" s="453"/>
    </row>
    <row r="20" spans="2:10" ht="15.75">
      <c r="B20" s="453"/>
      <c r="C20" s="453"/>
      <c r="D20" s="453"/>
      <c r="E20" s="453"/>
      <c r="F20" s="453"/>
      <c r="G20" s="453"/>
      <c r="H20" s="453"/>
      <c r="I20" s="453"/>
      <c r="J20" s="453"/>
    </row>
    <row r="21" ht="15.75">
      <c r="B21" s="68" t="s">
        <v>256</v>
      </c>
    </row>
    <row r="23" spans="4:9" ht="42.75" customHeight="1">
      <c r="D23" s="289"/>
      <c r="E23" s="289"/>
      <c r="F23" s="289"/>
      <c r="G23" s="289"/>
      <c r="H23" s="289"/>
      <c r="I23" s="201"/>
    </row>
    <row r="51" ht="15.75">
      <c r="F51" s="102"/>
    </row>
  </sheetData>
  <sheetProtection/>
  <mergeCells count="3">
    <mergeCell ref="B4:C4"/>
    <mergeCell ref="B5:C5"/>
    <mergeCell ref="B19:J20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C14" sqref="C14"/>
    </sheetView>
  </sheetViews>
  <sheetFormatPr defaultColWidth="11.421875" defaultRowHeight="15"/>
  <cols>
    <col min="1" max="2" width="11.421875" style="69" customWidth="1"/>
    <col min="3" max="3" width="21.421875" style="69" customWidth="1"/>
    <col min="4" max="4" width="15.421875" style="69" customWidth="1"/>
    <col min="5" max="5" width="11.421875" style="69" customWidth="1"/>
    <col min="6" max="6" width="21.421875" style="69" customWidth="1"/>
    <col min="7" max="16384" width="11.421875" style="69" customWidth="1"/>
  </cols>
  <sheetData>
    <row r="1" ht="15.75">
      <c r="A1" s="18" t="s">
        <v>57</v>
      </c>
    </row>
    <row r="3" spans="1:7" ht="15" customHeight="1">
      <c r="A3" s="61"/>
      <c r="B3" s="452" t="s">
        <v>46</v>
      </c>
      <c r="C3" s="452"/>
      <c r="D3" s="61"/>
      <c r="E3"/>
      <c r="F3"/>
      <c r="G3" s="62"/>
    </row>
    <row r="4" spans="1:7" ht="44.25" customHeight="1">
      <c r="A4" s="61"/>
      <c r="B4" s="452" t="s">
        <v>292</v>
      </c>
      <c r="C4" s="452"/>
      <c r="D4" s="61"/>
      <c r="E4"/>
      <c r="F4"/>
      <c r="G4" s="62"/>
    </row>
    <row r="5" spans="1:7" ht="15.75" customHeight="1">
      <c r="A5" s="61"/>
      <c r="B5" s="452" t="s">
        <v>119</v>
      </c>
      <c r="C5" s="452"/>
      <c r="D5" s="61"/>
      <c r="E5"/>
      <c r="F5"/>
      <c r="G5" s="62"/>
    </row>
    <row r="6" spans="1:7" ht="28.5">
      <c r="A6" s="61"/>
      <c r="B6" s="67" t="s">
        <v>0</v>
      </c>
      <c r="C6" s="70" t="s">
        <v>56</v>
      </c>
      <c r="D6" s="61"/>
      <c r="E6"/>
      <c r="F6"/>
      <c r="G6" s="62"/>
    </row>
    <row r="7" spans="1:7" ht="15.75">
      <c r="A7" s="61"/>
      <c r="B7" s="71">
        <v>2010</v>
      </c>
      <c r="C7" s="389">
        <v>8.95</v>
      </c>
      <c r="D7" s="61"/>
      <c r="E7"/>
      <c r="F7"/>
      <c r="G7" s="62"/>
    </row>
    <row r="8" spans="1:7" ht="15.75">
      <c r="A8" s="61"/>
      <c r="B8" s="71">
        <v>2011</v>
      </c>
      <c r="C8" s="389">
        <v>8.8</v>
      </c>
      <c r="D8" s="61"/>
      <c r="E8"/>
      <c r="F8"/>
      <c r="G8" s="62"/>
    </row>
    <row r="9" spans="1:7" ht="15.75">
      <c r="A9" s="61"/>
      <c r="B9" s="71">
        <v>2012</v>
      </c>
      <c r="C9" s="389">
        <v>9.05</v>
      </c>
      <c r="D9" s="61"/>
      <c r="E9"/>
      <c r="F9"/>
      <c r="G9" s="62"/>
    </row>
    <row r="10" spans="1:7" ht="15.75">
      <c r="A10" s="61"/>
      <c r="B10" s="71">
        <v>2013</v>
      </c>
      <c r="C10" s="389">
        <v>8.95</v>
      </c>
      <c r="D10" s="61"/>
      <c r="E10"/>
      <c r="F10"/>
      <c r="G10" s="62"/>
    </row>
    <row r="11" spans="1:6" ht="15.75">
      <c r="A11" s="61"/>
      <c r="B11" s="71">
        <v>2014</v>
      </c>
      <c r="C11" s="389">
        <v>8.95</v>
      </c>
      <c r="D11" s="61"/>
      <c r="E11"/>
      <c r="F11"/>
    </row>
    <row r="12" spans="1:6" ht="15.75">
      <c r="A12" s="61"/>
      <c r="B12" s="71">
        <v>2015</v>
      </c>
      <c r="C12" s="389">
        <v>9.2</v>
      </c>
      <c r="D12" s="61"/>
      <c r="E12"/>
      <c r="F12"/>
    </row>
    <row r="13" spans="1:6" ht="18" customHeight="1">
      <c r="A13" s="260"/>
      <c r="B13" s="71">
        <v>2016</v>
      </c>
      <c r="C13" s="391">
        <v>9.05</v>
      </c>
      <c r="E13"/>
      <c r="F13"/>
    </row>
    <row r="14" spans="1:3" ht="18" customHeight="1">
      <c r="A14" s="260"/>
      <c r="B14" s="71">
        <v>2017</v>
      </c>
      <c r="C14" s="390">
        <v>9.15</v>
      </c>
    </row>
    <row r="15" spans="1:3" ht="18" customHeight="1">
      <c r="A15" s="260"/>
      <c r="B15" s="71"/>
      <c r="C15" s="208"/>
    </row>
    <row r="16" spans="1:4" ht="15.75">
      <c r="A16" s="61"/>
      <c r="B16" s="71"/>
      <c r="C16" s="186"/>
      <c r="D16" s="61"/>
    </row>
    <row r="17" spans="2:3" ht="15.75">
      <c r="B17" s="71"/>
      <c r="C17" s="186"/>
    </row>
    <row r="18" spans="2:3" ht="15.75">
      <c r="B18" s="74"/>
      <c r="C18" s="74"/>
    </row>
    <row r="19" spans="2:3" ht="15.75">
      <c r="B19" s="68" t="s">
        <v>173</v>
      </c>
      <c r="C19" s="74"/>
    </row>
    <row r="20" spans="2:6" ht="15" customHeight="1">
      <c r="B20" s="60" t="s">
        <v>125</v>
      </c>
      <c r="C20" s="68"/>
      <c r="E20" s="33"/>
      <c r="F20" s="39"/>
    </row>
    <row r="21" spans="5:6" ht="14.25">
      <c r="E21" s="132"/>
      <c r="F21" s="39"/>
    </row>
    <row r="22" spans="5:6" ht="14.25">
      <c r="E22" s="33"/>
      <c r="F22" s="39"/>
    </row>
    <row r="48" ht="15.75">
      <c r="F48" s="102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5"/>
  <cols>
    <col min="1" max="2" width="11.421875" style="62" customWidth="1"/>
    <col min="3" max="6" width="12.00390625" style="62" customWidth="1"/>
    <col min="7" max="7" width="14.8515625" style="62" customWidth="1"/>
    <col min="8" max="8" width="11.421875" style="62" customWidth="1"/>
    <col min="9" max="11" width="12.00390625" style="62" customWidth="1"/>
    <col min="12" max="16384" width="11.421875" style="62" customWidth="1"/>
  </cols>
  <sheetData>
    <row r="1" spans="1:2" ht="15.75">
      <c r="A1" s="18" t="s">
        <v>57</v>
      </c>
      <c r="B1" s="69"/>
    </row>
    <row r="2" spans="1:2" ht="15.75">
      <c r="A2" s="69"/>
      <c r="B2" s="69"/>
    </row>
    <row r="3" spans="2:13" ht="15" customHeight="1">
      <c r="B3" s="452" t="s">
        <v>47</v>
      </c>
      <c r="C3" s="452"/>
      <c r="D3" s="452"/>
      <c r="E3" s="452"/>
      <c r="F3" s="452"/>
      <c r="H3"/>
      <c r="I3" s="452" t="s">
        <v>47</v>
      </c>
      <c r="J3" s="452"/>
      <c r="K3" s="452"/>
      <c r="L3" s="452"/>
      <c r="M3" s="452"/>
    </row>
    <row r="4" spans="2:13" ht="15" customHeight="1">
      <c r="B4" s="452" t="s">
        <v>119</v>
      </c>
      <c r="C4" s="452"/>
      <c r="D4" s="452"/>
      <c r="E4" s="452"/>
      <c r="F4" s="452"/>
      <c r="H4"/>
      <c r="I4" s="452" t="s">
        <v>423</v>
      </c>
      <c r="J4" s="452"/>
      <c r="K4" s="452"/>
      <c r="L4" s="452"/>
      <c r="M4" s="452"/>
    </row>
    <row r="5" spans="2:13" ht="15.75">
      <c r="B5" s="67" t="s">
        <v>0</v>
      </c>
      <c r="C5" s="67" t="s">
        <v>92</v>
      </c>
      <c r="D5" s="67" t="s">
        <v>93</v>
      </c>
      <c r="E5" s="67" t="s">
        <v>94</v>
      </c>
      <c r="F5" s="67" t="s">
        <v>17</v>
      </c>
      <c r="H5"/>
      <c r="I5" s="67" t="s">
        <v>0</v>
      </c>
      <c r="J5" s="67" t="s">
        <v>92</v>
      </c>
      <c r="K5" s="67" t="s">
        <v>93</v>
      </c>
      <c r="L5" s="67" t="s">
        <v>94</v>
      </c>
      <c r="M5" s="67" t="s">
        <v>17</v>
      </c>
    </row>
    <row r="6" spans="2:13" ht="15.75">
      <c r="B6" s="15">
        <v>2003</v>
      </c>
      <c r="C6" s="305">
        <v>53.666666666666664</v>
      </c>
      <c r="D6" s="305">
        <v>23</v>
      </c>
      <c r="E6" s="295">
        <v>22</v>
      </c>
      <c r="F6" s="295">
        <f>SUM(C6:E6)</f>
        <v>98.66666666666666</v>
      </c>
      <c r="G6" s="68"/>
      <c r="H6" s="108"/>
      <c r="I6" s="15"/>
      <c r="J6" s="16"/>
      <c r="K6" s="16"/>
      <c r="L6" s="17"/>
      <c r="M6" s="17"/>
    </row>
    <row r="7" spans="2:13" ht="15.75">
      <c r="B7" s="15">
        <v>2004</v>
      </c>
      <c r="C7" s="305">
        <v>63.666666666666664</v>
      </c>
      <c r="D7" s="305">
        <v>20.833333333333332</v>
      </c>
      <c r="E7" s="295">
        <v>14.333333333333334</v>
      </c>
      <c r="F7" s="295">
        <f aca="true" t="shared" si="0" ref="F7:F17">SUM(C7:E7)</f>
        <v>98.83333333333333</v>
      </c>
      <c r="G7" s="68"/>
      <c r="H7" s="108"/>
      <c r="I7" s="15"/>
      <c r="J7" s="16"/>
      <c r="K7" s="16"/>
      <c r="L7" s="17"/>
      <c r="M7" s="17"/>
    </row>
    <row r="8" spans="2:13" ht="15.75">
      <c r="B8" s="15">
        <v>2005</v>
      </c>
      <c r="C8" s="305">
        <v>74.5</v>
      </c>
      <c r="D8" s="305">
        <v>15</v>
      </c>
      <c r="E8" s="295">
        <v>10</v>
      </c>
      <c r="F8" s="295">
        <f t="shared" si="0"/>
        <v>99.5</v>
      </c>
      <c r="G8" s="68"/>
      <c r="H8" s="108"/>
      <c r="I8" s="86">
        <v>2005</v>
      </c>
      <c r="J8" s="305">
        <v>74.5</v>
      </c>
      <c r="K8" s="305">
        <v>15</v>
      </c>
      <c r="L8" s="295">
        <v>10</v>
      </c>
      <c r="M8" s="297">
        <f aca="true" t="shared" si="1" ref="M8:M17">SUM(J8:L8)</f>
        <v>99.5</v>
      </c>
    </row>
    <row r="9" spans="2:13" ht="15.75">
      <c r="B9" s="15">
        <v>2006</v>
      </c>
      <c r="C9" s="305">
        <v>80</v>
      </c>
      <c r="D9" s="305">
        <v>11.25</v>
      </c>
      <c r="E9" s="295">
        <v>8.5</v>
      </c>
      <c r="F9" s="295">
        <f t="shared" si="0"/>
        <v>99.75</v>
      </c>
      <c r="G9" s="68"/>
      <c r="H9" s="108"/>
      <c r="I9" s="86">
        <v>2006</v>
      </c>
      <c r="J9" s="305">
        <v>80</v>
      </c>
      <c r="K9" s="305">
        <v>11.25</v>
      </c>
      <c r="L9" s="295">
        <v>8.5</v>
      </c>
      <c r="M9" s="297">
        <f>SUM(J9:L9)</f>
        <v>99.75</v>
      </c>
    </row>
    <row r="10" spans="2:13" ht="15.75">
      <c r="B10" s="15">
        <v>2007</v>
      </c>
      <c r="C10" s="305">
        <v>83.75</v>
      </c>
      <c r="D10" s="305">
        <v>10.75</v>
      </c>
      <c r="E10" s="295">
        <v>5.5</v>
      </c>
      <c r="F10" s="295">
        <f t="shared" si="0"/>
        <v>100</v>
      </c>
      <c r="G10" s="68"/>
      <c r="H10" s="108"/>
      <c r="I10" s="86">
        <v>2007</v>
      </c>
      <c r="J10" s="305">
        <v>83.75</v>
      </c>
      <c r="K10" s="305">
        <v>10.75</v>
      </c>
      <c r="L10" s="295">
        <v>5.5</v>
      </c>
      <c r="M10" s="297">
        <f>SUM(J10:L10)</f>
        <v>100</v>
      </c>
    </row>
    <row r="11" spans="2:13" ht="15.75">
      <c r="B11" s="15">
        <v>2008</v>
      </c>
      <c r="C11" s="305">
        <v>84</v>
      </c>
      <c r="D11" s="305">
        <v>10.25</v>
      </c>
      <c r="E11" s="295">
        <v>5.75</v>
      </c>
      <c r="F11" s="295">
        <f t="shared" si="0"/>
        <v>100</v>
      </c>
      <c r="G11" s="68"/>
      <c r="H11" s="108"/>
      <c r="I11" s="86">
        <v>2008</v>
      </c>
      <c r="J11" s="305">
        <v>84</v>
      </c>
      <c r="K11" s="305">
        <v>10.25</v>
      </c>
      <c r="L11" s="295">
        <v>5.75</v>
      </c>
      <c r="M11" s="296">
        <f t="shared" si="1"/>
        <v>100</v>
      </c>
    </row>
    <row r="12" spans="2:13" ht="15.75">
      <c r="B12" s="15">
        <v>2009</v>
      </c>
      <c r="C12" s="305">
        <v>81.5</v>
      </c>
      <c r="D12" s="305">
        <v>12.25</v>
      </c>
      <c r="E12" s="295">
        <v>6.25</v>
      </c>
      <c r="F12" s="295">
        <f t="shared" si="0"/>
        <v>100</v>
      </c>
      <c r="G12" s="68"/>
      <c r="H12" s="108"/>
      <c r="I12" s="86">
        <v>2009</v>
      </c>
      <c r="J12" s="305">
        <v>81.5</v>
      </c>
      <c r="K12" s="305">
        <v>12.25</v>
      </c>
      <c r="L12" s="295">
        <v>6.25</v>
      </c>
      <c r="M12" s="296">
        <f t="shared" si="1"/>
        <v>100</v>
      </c>
    </row>
    <row r="13" spans="2:13" ht="15.75">
      <c r="B13" s="15">
        <v>2010</v>
      </c>
      <c r="C13" s="305">
        <v>77.25</v>
      </c>
      <c r="D13" s="305">
        <v>13.25</v>
      </c>
      <c r="E13" s="295">
        <v>9</v>
      </c>
      <c r="F13" s="295">
        <f t="shared" si="0"/>
        <v>99.5</v>
      </c>
      <c r="G13" s="68"/>
      <c r="H13" s="108"/>
      <c r="I13" s="15">
        <v>2010</v>
      </c>
      <c r="J13" s="305">
        <v>77.25</v>
      </c>
      <c r="K13" s="305">
        <v>13.25</v>
      </c>
      <c r="L13" s="295">
        <v>9</v>
      </c>
      <c r="M13" s="295">
        <f t="shared" si="1"/>
        <v>99.5</v>
      </c>
    </row>
    <row r="14" spans="2:13" ht="15.75">
      <c r="B14" s="15">
        <v>2011</v>
      </c>
      <c r="C14" s="305">
        <v>77</v>
      </c>
      <c r="D14" s="305">
        <v>13.25</v>
      </c>
      <c r="E14" s="295">
        <v>9.25</v>
      </c>
      <c r="F14" s="295">
        <f t="shared" si="0"/>
        <v>99.5</v>
      </c>
      <c r="G14" s="68"/>
      <c r="H14" s="108"/>
      <c r="I14" s="15">
        <v>2011</v>
      </c>
      <c r="J14" s="305">
        <v>77</v>
      </c>
      <c r="K14" s="305">
        <v>13.25</v>
      </c>
      <c r="L14" s="295">
        <v>9.25</v>
      </c>
      <c r="M14" s="295">
        <f t="shared" si="1"/>
        <v>99.5</v>
      </c>
    </row>
    <row r="15" spans="2:13" ht="15.75">
      <c r="B15" s="15">
        <v>2012</v>
      </c>
      <c r="C15" s="305">
        <v>79</v>
      </c>
      <c r="D15" s="305">
        <v>11</v>
      </c>
      <c r="E15" s="295">
        <v>8</v>
      </c>
      <c r="F15" s="295">
        <f t="shared" si="0"/>
        <v>98</v>
      </c>
      <c r="G15" s="68"/>
      <c r="H15" s="108"/>
      <c r="I15" s="15">
        <v>2012</v>
      </c>
      <c r="J15" s="305">
        <v>79</v>
      </c>
      <c r="K15" s="305">
        <v>11</v>
      </c>
      <c r="L15" s="295">
        <v>8</v>
      </c>
      <c r="M15" s="295">
        <f t="shared" si="1"/>
        <v>98</v>
      </c>
    </row>
    <row r="16" spans="2:13" ht="15.75">
      <c r="B16" s="15">
        <v>2013</v>
      </c>
      <c r="C16" s="305">
        <v>81.25</v>
      </c>
      <c r="D16" s="305">
        <v>9.5</v>
      </c>
      <c r="E16" s="295">
        <v>8.5</v>
      </c>
      <c r="F16" s="295">
        <f t="shared" si="0"/>
        <v>99.25</v>
      </c>
      <c r="G16" s="68"/>
      <c r="H16" s="108"/>
      <c r="I16" s="15">
        <v>2013</v>
      </c>
      <c r="J16" s="305">
        <v>81.25</v>
      </c>
      <c r="K16" s="305">
        <v>9.5</v>
      </c>
      <c r="L16" s="295">
        <v>8.5</v>
      </c>
      <c r="M16" s="295">
        <f t="shared" si="1"/>
        <v>99.25</v>
      </c>
    </row>
    <row r="17" spans="2:13" ht="15.75">
      <c r="B17" s="15">
        <v>2014</v>
      </c>
      <c r="C17" s="305">
        <v>67.25</v>
      </c>
      <c r="D17" s="305">
        <v>14.5</v>
      </c>
      <c r="E17" s="295">
        <v>16.5</v>
      </c>
      <c r="F17" s="295">
        <f t="shared" si="0"/>
        <v>98.25</v>
      </c>
      <c r="G17" s="68"/>
      <c r="H17" s="108"/>
      <c r="I17" s="15">
        <v>2014</v>
      </c>
      <c r="J17" s="305">
        <v>67.25</v>
      </c>
      <c r="K17" s="305">
        <v>14.5</v>
      </c>
      <c r="L17" s="295">
        <v>16.5</v>
      </c>
      <c r="M17" s="295">
        <f t="shared" si="1"/>
        <v>98.25</v>
      </c>
    </row>
    <row r="18" spans="2:13" ht="15.75">
      <c r="B18" s="15">
        <v>2015</v>
      </c>
      <c r="C18" s="305">
        <v>75.75</v>
      </c>
      <c r="D18" s="305">
        <v>11.25</v>
      </c>
      <c r="E18" s="295">
        <v>12</v>
      </c>
      <c r="F18" s="295">
        <v>99</v>
      </c>
      <c r="G18" s="68"/>
      <c r="H18" s="108"/>
      <c r="I18" s="15">
        <v>2015</v>
      </c>
      <c r="J18" s="305">
        <v>75.75</v>
      </c>
      <c r="K18" s="305">
        <v>11.25</v>
      </c>
      <c r="L18" s="295">
        <v>12</v>
      </c>
      <c r="M18" s="295">
        <f>SUM(J18:L18)</f>
        <v>99</v>
      </c>
    </row>
    <row r="19" spans="2:13" ht="15.75">
      <c r="B19" s="15">
        <v>2016</v>
      </c>
      <c r="C19" s="305">
        <v>76.75</v>
      </c>
      <c r="D19" s="305">
        <v>12</v>
      </c>
      <c r="E19" s="295">
        <v>10.25</v>
      </c>
      <c r="F19" s="295">
        <v>99</v>
      </c>
      <c r="G19" s="68"/>
      <c r="H19" s="108"/>
      <c r="I19" s="15">
        <v>2016</v>
      </c>
      <c r="J19" s="264">
        <v>76.75</v>
      </c>
      <c r="K19" s="264">
        <v>12</v>
      </c>
      <c r="L19" s="264">
        <v>10.25</v>
      </c>
      <c r="M19" s="295">
        <f>SUM(J19:L19)</f>
        <v>99</v>
      </c>
    </row>
    <row r="20" spans="2:13" ht="15.75">
      <c r="B20" s="15">
        <v>2017</v>
      </c>
      <c r="C20" s="264">
        <v>76</v>
      </c>
      <c r="D20" s="264">
        <v>11</v>
      </c>
      <c r="E20" s="264">
        <v>12</v>
      </c>
      <c r="F20" s="295">
        <f>SUM(C20:E20)</f>
        <v>99</v>
      </c>
      <c r="G20" s="68"/>
      <c r="H20" s="263"/>
      <c r="I20" s="15">
        <v>2017</v>
      </c>
      <c r="J20" s="264">
        <v>76</v>
      </c>
      <c r="K20" s="264">
        <v>11</v>
      </c>
      <c r="L20" s="264">
        <v>12</v>
      </c>
      <c r="M20" s="295">
        <f>SUM(J20:L20)</f>
        <v>99</v>
      </c>
    </row>
    <row r="21" spans="2:13" ht="15.75">
      <c r="B21" s="15"/>
      <c r="C21" s="305"/>
      <c r="D21" s="305"/>
      <c r="E21" s="295"/>
      <c r="F21" s="295"/>
      <c r="G21" s="68"/>
      <c r="H21" s="263"/>
      <c r="I21" s="263"/>
      <c r="J21" s="264"/>
      <c r="K21" s="264"/>
      <c r="L21" s="264"/>
      <c r="M21" s="306"/>
    </row>
    <row r="22" spans="3:12" ht="15.75">
      <c r="C22" s="305"/>
      <c r="D22" s="305"/>
      <c r="E22" s="295"/>
      <c r="F22" s="295"/>
      <c r="H22" s="263"/>
      <c r="I22" s="263"/>
      <c r="J22" s="264"/>
      <c r="K22" s="264"/>
      <c r="L22" s="264"/>
    </row>
    <row r="23" spans="8:12" ht="15.75">
      <c r="H23" s="263"/>
      <c r="I23" s="263"/>
      <c r="J23" s="264"/>
      <c r="K23" s="264"/>
      <c r="L23" s="264"/>
    </row>
    <row r="24" spans="2:12" ht="15.75">
      <c r="B24" s="60" t="s">
        <v>173</v>
      </c>
      <c r="H24" s="263"/>
      <c r="I24" s="60" t="s">
        <v>173</v>
      </c>
      <c r="J24" s="264"/>
      <c r="K24" s="264"/>
      <c r="L24" s="264"/>
    </row>
    <row r="25" spans="2:12" ht="15.75">
      <c r="B25" s="60" t="s">
        <v>257</v>
      </c>
      <c r="H25" s="263"/>
      <c r="I25" s="60" t="s">
        <v>257</v>
      </c>
      <c r="J25" s="263"/>
      <c r="K25" s="263"/>
      <c r="L25" s="263"/>
    </row>
    <row r="26" spans="2:12" ht="15.75">
      <c r="B26" s="60" t="s">
        <v>125</v>
      </c>
      <c r="H26" s="263"/>
      <c r="I26" s="60" t="s">
        <v>125</v>
      </c>
      <c r="J26" s="263"/>
      <c r="K26" s="263"/>
      <c r="L26" s="263"/>
    </row>
    <row r="27" spans="1:12" ht="14.25">
      <c r="A27" s="23"/>
      <c r="B27" s="30"/>
      <c r="H27" s="263"/>
      <c r="I27" s="263"/>
      <c r="J27" s="263"/>
      <c r="K27" s="263"/>
      <c r="L27" s="263"/>
    </row>
    <row r="28" spans="1:3" ht="14.25">
      <c r="A28" s="23"/>
      <c r="B28" s="30"/>
      <c r="C28" s="15"/>
    </row>
    <row r="53" ht="16.5">
      <c r="F53" s="99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PageLayoutView="0" workbookViewId="0" topLeftCell="A1">
      <selection activeCell="G8" sqref="G8"/>
    </sheetView>
  </sheetViews>
  <sheetFormatPr defaultColWidth="11.421875" defaultRowHeight="15"/>
  <cols>
    <col min="1" max="1" width="11.421875" style="93" customWidth="1"/>
    <col min="2" max="2" width="9.8515625" style="94" customWidth="1"/>
    <col min="3" max="4" width="18.421875" style="93" customWidth="1"/>
    <col min="5" max="5" width="5.421875" style="93" customWidth="1"/>
    <col min="6" max="6" width="11.421875" style="93" customWidth="1"/>
    <col min="7" max="8" width="16.8515625" style="93" customWidth="1"/>
    <col min="9" max="9" width="5.421875" style="93" customWidth="1"/>
    <col min="10" max="10" width="11.421875" style="93" customWidth="1"/>
    <col min="11" max="11" width="16.8515625" style="93" customWidth="1"/>
    <col min="12" max="12" width="15.00390625" style="93" customWidth="1"/>
    <col min="13" max="13" width="5.421875" style="93" customWidth="1"/>
    <col min="14" max="14" width="11.421875" style="93" customWidth="1"/>
    <col min="15" max="15" width="16.140625" style="93" customWidth="1"/>
    <col min="16" max="16" width="16.8515625" style="93" customWidth="1"/>
    <col min="17" max="16384" width="11.421875" style="93" customWidth="1"/>
  </cols>
  <sheetData>
    <row r="1" spans="1:2" ht="15.75">
      <c r="A1" s="18" t="s">
        <v>57</v>
      </c>
      <c r="B1" s="73"/>
    </row>
    <row r="2" spans="1:16" ht="15">
      <c r="A2" s="19"/>
      <c r="B2" s="73"/>
      <c r="J2" s="179"/>
      <c r="K2" s="179"/>
      <c r="L2" s="179"/>
      <c r="M2" s="179"/>
      <c r="N2" s="179"/>
      <c r="O2" s="179"/>
      <c r="P2" s="179"/>
    </row>
    <row r="3" spans="2:16" ht="15" customHeight="1">
      <c r="B3" s="415" t="s">
        <v>186</v>
      </c>
      <c r="C3" s="415"/>
      <c r="D3" s="415"/>
      <c r="E3" s="240"/>
      <c r="F3" s="415" t="s">
        <v>186</v>
      </c>
      <c r="G3" s="415"/>
      <c r="H3" s="415"/>
      <c r="J3" s="416"/>
      <c r="K3" s="416"/>
      <c r="L3" s="416"/>
      <c r="M3" s="179"/>
      <c r="N3" s="179"/>
      <c r="O3" s="179"/>
      <c r="P3" s="179"/>
    </row>
    <row r="4" spans="2:16" ht="13.5" customHeight="1">
      <c r="B4" s="415" t="s">
        <v>182</v>
      </c>
      <c r="C4" s="415" t="s">
        <v>409</v>
      </c>
      <c r="D4" s="415"/>
      <c r="E4" s="240"/>
      <c r="F4" s="415" t="s">
        <v>182</v>
      </c>
      <c r="G4" s="419" t="s">
        <v>335</v>
      </c>
      <c r="H4" s="419"/>
      <c r="J4" s="416"/>
      <c r="K4" s="417"/>
      <c r="L4" s="417"/>
      <c r="M4" s="179"/>
      <c r="N4" s="179"/>
      <c r="O4" s="179"/>
      <c r="P4" s="179"/>
    </row>
    <row r="5" spans="2:16" ht="15">
      <c r="B5" s="415"/>
      <c r="C5" s="313" t="s">
        <v>71</v>
      </c>
      <c r="D5" s="313" t="s">
        <v>73</v>
      </c>
      <c r="E5" s="240"/>
      <c r="F5" s="415"/>
      <c r="G5" s="392" t="s">
        <v>71</v>
      </c>
      <c r="H5" s="392" t="s">
        <v>337</v>
      </c>
      <c r="J5" s="416"/>
      <c r="K5" s="397"/>
      <c r="L5" s="397"/>
      <c r="M5" s="179"/>
      <c r="N5" s="179"/>
      <c r="O5" s="179"/>
      <c r="P5" s="179"/>
    </row>
    <row r="6" spans="2:16" ht="15">
      <c r="B6" s="313"/>
      <c r="C6" s="241" t="s">
        <v>85</v>
      </c>
      <c r="D6" s="241" t="s">
        <v>187</v>
      </c>
      <c r="E6" s="240"/>
      <c r="F6" s="392"/>
      <c r="G6" s="241" t="s">
        <v>85</v>
      </c>
      <c r="H6" s="241" t="s">
        <v>187</v>
      </c>
      <c r="J6" s="397"/>
      <c r="K6" s="398"/>
      <c r="L6" s="398"/>
      <c r="M6" s="179"/>
      <c r="N6" s="179"/>
      <c r="O6" s="179"/>
      <c r="P6" s="179"/>
    </row>
    <row r="7" spans="2:16" ht="15">
      <c r="B7" s="242">
        <v>2011</v>
      </c>
      <c r="C7" s="96">
        <v>332315</v>
      </c>
      <c r="D7" s="292">
        <v>1782.49727</v>
      </c>
      <c r="E7" s="240"/>
      <c r="F7" s="242">
        <v>2011</v>
      </c>
      <c r="G7" s="243">
        <v>332315</v>
      </c>
      <c r="H7" s="292">
        <v>2915.7110329999996</v>
      </c>
      <c r="J7" s="242"/>
      <c r="K7" s="243"/>
      <c r="L7" s="292"/>
      <c r="M7" s="179"/>
      <c r="N7" s="179"/>
      <c r="O7" s="179"/>
      <c r="P7" s="179"/>
    </row>
    <row r="8" spans="2:16" ht="15">
      <c r="B8" s="242">
        <v>2012</v>
      </c>
      <c r="C8" s="96">
        <v>213494</v>
      </c>
      <c r="D8" s="292">
        <v>2981.685982</v>
      </c>
      <c r="E8" s="240"/>
      <c r="F8" s="242" t="s">
        <v>249</v>
      </c>
      <c r="G8" s="243">
        <v>545809</v>
      </c>
      <c r="H8" s="292">
        <v>5897.397015</v>
      </c>
      <c r="J8" s="242"/>
      <c r="K8" s="243"/>
      <c r="L8" s="292"/>
      <c r="M8" s="179"/>
      <c r="N8" s="179"/>
      <c r="O8" s="179"/>
      <c r="P8" s="179"/>
    </row>
    <row r="9" spans="2:16" ht="15">
      <c r="B9" s="242">
        <v>2013</v>
      </c>
      <c r="C9" s="96">
        <v>372915</v>
      </c>
      <c r="D9" s="292">
        <v>3765.0301260000006</v>
      </c>
      <c r="E9" s="240"/>
      <c r="F9" s="242" t="s">
        <v>264</v>
      </c>
      <c r="G9" s="243">
        <v>918724</v>
      </c>
      <c r="H9" s="292">
        <v>9662.427140999998</v>
      </c>
      <c r="J9" s="242"/>
      <c r="K9" s="243"/>
      <c r="L9" s="292"/>
      <c r="M9" s="179"/>
      <c r="N9" s="179"/>
      <c r="O9" s="179"/>
      <c r="P9" s="179"/>
    </row>
    <row r="10" spans="2:16" ht="15">
      <c r="B10" s="242">
        <v>2014</v>
      </c>
      <c r="C10" s="96">
        <v>3352428</v>
      </c>
      <c r="D10" s="292">
        <v>5137.537885000001</v>
      </c>
      <c r="E10" s="240"/>
      <c r="F10" s="242" t="s">
        <v>265</v>
      </c>
      <c r="G10" s="243">
        <v>4271152</v>
      </c>
      <c r="H10" s="292">
        <v>14799.965025999996</v>
      </c>
      <c r="J10" s="242"/>
      <c r="K10" s="243"/>
      <c r="L10" s="292"/>
      <c r="M10" s="179"/>
      <c r="N10" s="179"/>
      <c r="O10" s="179"/>
      <c r="P10" s="179"/>
    </row>
    <row r="11" spans="2:16" ht="15">
      <c r="B11" s="242">
        <v>2015</v>
      </c>
      <c r="C11" s="96">
        <v>1151930</v>
      </c>
      <c r="D11" s="292">
        <v>5782.122363999999</v>
      </c>
      <c r="E11" s="240"/>
      <c r="F11" s="242" t="s">
        <v>266</v>
      </c>
      <c r="G11" s="243">
        <v>5423082</v>
      </c>
      <c r="H11" s="292">
        <v>20582.087389999993</v>
      </c>
      <c r="J11" s="242"/>
      <c r="K11" s="243"/>
      <c r="L11" s="292"/>
      <c r="M11" s="179"/>
      <c r="N11" s="179"/>
      <c r="O11" s="179"/>
      <c r="P11" s="179"/>
    </row>
    <row r="12" spans="2:16" ht="15">
      <c r="B12" s="242">
        <v>2016</v>
      </c>
      <c r="C12" s="96">
        <v>987155</v>
      </c>
      <c r="D12" s="292">
        <v>6142.491932999999</v>
      </c>
      <c r="E12" s="240"/>
      <c r="F12" s="242" t="s">
        <v>318</v>
      </c>
      <c r="G12" s="243">
        <v>6410237</v>
      </c>
      <c r="H12" s="292">
        <v>26724.579322999994</v>
      </c>
      <c r="J12" s="242"/>
      <c r="K12" s="243"/>
      <c r="L12" s="292"/>
      <c r="M12" s="179"/>
      <c r="N12" s="179"/>
      <c r="O12" s="179"/>
      <c r="P12" s="179"/>
    </row>
    <row r="13" spans="2:16" ht="15">
      <c r="B13" s="242">
        <v>2017</v>
      </c>
      <c r="C13" s="96">
        <v>887065</v>
      </c>
      <c r="D13" s="292">
        <v>6517.525568999999</v>
      </c>
      <c r="F13" s="242" t="s">
        <v>399</v>
      </c>
      <c r="G13" s="243">
        <v>7297302</v>
      </c>
      <c r="H13" s="292">
        <v>33242.10489199999</v>
      </c>
      <c r="J13" s="242"/>
      <c r="K13" s="243"/>
      <c r="L13" s="292"/>
      <c r="M13" s="179"/>
      <c r="N13" s="179"/>
      <c r="O13" s="179"/>
      <c r="P13" s="179"/>
    </row>
    <row r="14" spans="3:16" ht="15">
      <c r="C14" s="96"/>
      <c r="D14" s="292"/>
      <c r="G14" s="243"/>
      <c r="H14" s="292"/>
      <c r="J14" s="179"/>
      <c r="K14" s="243"/>
      <c r="L14" s="292"/>
      <c r="M14" s="179"/>
      <c r="N14" s="179"/>
      <c r="O14" s="179"/>
      <c r="P14" s="179"/>
    </row>
    <row r="15" spans="4:16" ht="15">
      <c r="D15" s="96"/>
      <c r="G15" s="243"/>
      <c r="H15" s="292"/>
      <c r="J15" s="179"/>
      <c r="K15" s="179"/>
      <c r="L15" s="179"/>
      <c r="M15" s="179"/>
      <c r="N15" s="179"/>
      <c r="O15" s="179"/>
      <c r="P15" s="179"/>
    </row>
    <row r="16" spans="7:16" ht="15">
      <c r="G16" s="96"/>
      <c r="J16" s="179"/>
      <c r="K16" s="179"/>
      <c r="L16" s="179"/>
      <c r="M16" s="179"/>
      <c r="N16" s="179"/>
      <c r="O16" s="179"/>
      <c r="P16" s="179"/>
    </row>
    <row r="17" spans="2:16" ht="15">
      <c r="B17" s="317" t="s">
        <v>173</v>
      </c>
      <c r="F17" s="317" t="s">
        <v>173</v>
      </c>
      <c r="G17" s="96"/>
      <c r="J17" s="317"/>
      <c r="K17" s="96"/>
      <c r="M17" s="179"/>
      <c r="N17" s="179"/>
      <c r="O17" s="179"/>
      <c r="P17" s="179"/>
    </row>
    <row r="18" spans="2:16" ht="29.25" customHeight="1">
      <c r="B18" s="93"/>
      <c r="F18" s="418" t="s">
        <v>336</v>
      </c>
      <c r="G18" s="418"/>
      <c r="H18" s="418"/>
      <c r="I18" s="316"/>
      <c r="J18" s="418"/>
      <c r="K18" s="418"/>
      <c r="L18" s="418"/>
      <c r="M18" s="179"/>
      <c r="N18" s="179"/>
      <c r="O18" s="179"/>
      <c r="P18" s="179"/>
    </row>
    <row r="19" spans="2:16" ht="15">
      <c r="B19" s="317" t="s">
        <v>125</v>
      </c>
      <c r="F19" s="317" t="s">
        <v>125</v>
      </c>
      <c r="J19" s="317"/>
      <c r="M19" s="179"/>
      <c r="N19" s="179"/>
      <c r="O19" s="179"/>
      <c r="P19" s="179"/>
    </row>
    <row r="20" spans="10:16" ht="15">
      <c r="J20" s="179"/>
      <c r="K20" s="179"/>
      <c r="L20" s="179"/>
      <c r="M20" s="179"/>
      <c r="N20" s="179"/>
      <c r="O20" s="179"/>
      <c r="P20" s="179"/>
    </row>
    <row r="21" spans="10:16" ht="15">
      <c r="J21" s="179"/>
      <c r="K21" s="179"/>
      <c r="L21" s="179"/>
      <c r="M21" s="179"/>
      <c r="N21" s="179"/>
      <c r="O21" s="179"/>
      <c r="P21" s="179"/>
    </row>
    <row r="22" spans="10:16" ht="15">
      <c r="J22" s="179"/>
      <c r="K22" s="179"/>
      <c r="L22" s="179"/>
      <c r="M22" s="179"/>
      <c r="N22" s="179"/>
      <c r="O22" s="179"/>
      <c r="P22" s="179"/>
    </row>
    <row r="23" spans="10:16" ht="15">
      <c r="J23" s="179"/>
      <c r="K23" s="179"/>
      <c r="L23" s="179"/>
      <c r="M23" s="179"/>
      <c r="N23" s="179"/>
      <c r="O23" s="179"/>
      <c r="P23" s="179"/>
    </row>
    <row r="24" spans="10:16" ht="15">
      <c r="J24" s="179"/>
      <c r="K24" s="179"/>
      <c r="L24" s="179"/>
      <c r="M24" s="179"/>
      <c r="N24" s="179"/>
      <c r="O24" s="179"/>
      <c r="P24" s="179"/>
    </row>
    <row r="25" spans="10:16" ht="15">
      <c r="J25" s="179"/>
      <c r="K25" s="179"/>
      <c r="L25" s="179"/>
      <c r="M25" s="179"/>
      <c r="N25" s="179"/>
      <c r="O25" s="179"/>
      <c r="P25" s="179"/>
    </row>
    <row r="26" spans="10:16" ht="15">
      <c r="J26" s="179"/>
      <c r="K26" s="179"/>
      <c r="L26" s="179"/>
      <c r="M26" s="179"/>
      <c r="N26" s="179"/>
      <c r="O26" s="179"/>
      <c r="P26" s="179"/>
    </row>
    <row r="27" spans="10:16" ht="15">
      <c r="J27" s="179"/>
      <c r="K27" s="179"/>
      <c r="L27" s="179"/>
      <c r="M27" s="179"/>
      <c r="N27" s="179"/>
      <c r="O27" s="179"/>
      <c r="P27" s="179"/>
    </row>
    <row r="28" spans="10:16" ht="15">
      <c r="J28" s="179"/>
      <c r="K28" s="179"/>
      <c r="L28" s="179"/>
      <c r="M28" s="179"/>
      <c r="N28" s="179"/>
      <c r="O28" s="179"/>
      <c r="P28" s="179"/>
    </row>
    <row r="29" spans="10:16" ht="15">
      <c r="J29" s="179"/>
      <c r="K29" s="179"/>
      <c r="L29" s="179"/>
      <c r="M29" s="179"/>
      <c r="N29" s="179"/>
      <c r="O29" s="179"/>
      <c r="P29" s="179"/>
    </row>
  </sheetData>
  <sheetProtection/>
  <mergeCells count="11">
    <mergeCell ref="F18:H18"/>
    <mergeCell ref="J18:L18"/>
    <mergeCell ref="F4:F5"/>
    <mergeCell ref="G4:H4"/>
    <mergeCell ref="C4:D4"/>
    <mergeCell ref="B3:D3"/>
    <mergeCell ref="B4:B5"/>
    <mergeCell ref="F3:H3"/>
    <mergeCell ref="J3:L3"/>
    <mergeCell ref="J4:J5"/>
    <mergeCell ref="K4:L4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7.421875" style="105" customWidth="1"/>
    <col min="2" max="2" width="11.140625" style="105" customWidth="1"/>
    <col min="3" max="3" width="15.421875" style="105" bestFit="1" customWidth="1"/>
    <col min="4" max="4" width="12.8515625" style="105" bestFit="1" customWidth="1"/>
    <col min="5" max="5" width="17.28125" style="105" bestFit="1" customWidth="1"/>
    <col min="6" max="6" width="12.00390625" style="105" customWidth="1"/>
    <col min="7" max="7" width="12.00390625" style="105" bestFit="1" customWidth="1"/>
    <col min="8" max="8" width="7.8515625" style="105" customWidth="1"/>
    <col min="9" max="9" width="9.421875" style="105" customWidth="1"/>
    <col min="10" max="10" width="2.57421875" style="107" customWidth="1"/>
    <col min="11" max="12" width="20.00390625" style="105" customWidth="1"/>
    <col min="13" max="16384" width="11.421875" style="105" customWidth="1"/>
  </cols>
  <sheetData>
    <row r="1" spans="1:5" ht="15.75">
      <c r="A1" s="18" t="s">
        <v>57</v>
      </c>
      <c r="B1" s="69"/>
      <c r="C1" s="107"/>
      <c r="D1" s="107"/>
      <c r="E1" s="107"/>
    </row>
    <row r="2" spans="1:2" ht="15.75">
      <c r="A2" s="69"/>
      <c r="B2" s="69"/>
    </row>
    <row r="3" spans="2:12" ht="14.25">
      <c r="B3" s="53"/>
      <c r="C3" s="454" t="s">
        <v>268</v>
      </c>
      <c r="D3" s="454"/>
      <c r="E3" s="454"/>
      <c r="F3" s="454"/>
      <c r="G3" s="454"/>
      <c r="H3" s="454"/>
      <c r="I3" s="454"/>
      <c r="J3" s="104"/>
      <c r="K3" s="454" t="s">
        <v>308</v>
      </c>
      <c r="L3" s="454"/>
    </row>
    <row r="4" spans="2:12" ht="28.5">
      <c r="B4" s="53" t="s">
        <v>182</v>
      </c>
      <c r="C4" s="53" t="s">
        <v>48</v>
      </c>
      <c r="D4" s="53" t="s">
        <v>49</v>
      </c>
      <c r="E4" s="53" t="s">
        <v>50</v>
      </c>
      <c r="F4" s="53" t="s">
        <v>51</v>
      </c>
      <c r="G4" s="53" t="s">
        <v>52</v>
      </c>
      <c r="H4" s="53" t="s">
        <v>53</v>
      </c>
      <c r="I4" s="53" t="s">
        <v>17</v>
      </c>
      <c r="J4" s="104"/>
      <c r="K4" s="53" t="s">
        <v>184</v>
      </c>
      <c r="L4" s="53" t="s">
        <v>185</v>
      </c>
    </row>
    <row r="5" spans="2:12" ht="14.25">
      <c r="B5" s="106">
        <v>2010</v>
      </c>
      <c r="C5" s="150">
        <v>386</v>
      </c>
      <c r="D5" s="150">
        <v>252</v>
      </c>
      <c r="E5" s="150">
        <v>110</v>
      </c>
      <c r="F5" s="150">
        <v>0</v>
      </c>
      <c r="G5" s="150">
        <v>1143</v>
      </c>
      <c r="H5" s="150">
        <v>0</v>
      </c>
      <c r="I5" s="265">
        <f>SUM(C5:H5)</f>
        <v>1891</v>
      </c>
      <c r="J5" s="265"/>
      <c r="K5" s="266">
        <v>11</v>
      </c>
      <c r="L5" s="267">
        <f aca="true" t="shared" si="0" ref="L5:L12">((I5-K5)/I5)*100</f>
        <v>99.41829719725013</v>
      </c>
    </row>
    <row r="6" spans="2:12" ht="15.75" customHeight="1">
      <c r="B6" s="106">
        <v>2011</v>
      </c>
      <c r="C6" s="150">
        <v>610</v>
      </c>
      <c r="D6" s="150">
        <v>257</v>
      </c>
      <c r="E6" s="150">
        <v>107</v>
      </c>
      <c r="F6" s="150">
        <v>0</v>
      </c>
      <c r="G6" s="150">
        <v>1037</v>
      </c>
      <c r="H6" s="150">
        <v>144</v>
      </c>
      <c r="I6" s="265">
        <f aca="true" t="shared" si="1" ref="I6:I12">SUM(C6:H6)</f>
        <v>2155</v>
      </c>
      <c r="J6" s="265"/>
      <c r="K6" s="266">
        <v>11</v>
      </c>
      <c r="L6" s="267">
        <f t="shared" si="0"/>
        <v>99.48955916473318</v>
      </c>
    </row>
    <row r="7" spans="2:12" ht="14.25">
      <c r="B7" s="106">
        <v>2012</v>
      </c>
      <c r="C7" s="150">
        <v>517</v>
      </c>
      <c r="D7" s="150">
        <v>224</v>
      </c>
      <c r="E7" s="150">
        <v>72</v>
      </c>
      <c r="F7" s="150">
        <v>0</v>
      </c>
      <c r="G7" s="150">
        <v>1001</v>
      </c>
      <c r="H7" s="150">
        <v>113</v>
      </c>
      <c r="I7" s="265">
        <f t="shared" si="1"/>
        <v>1927</v>
      </c>
      <c r="J7" s="265"/>
      <c r="K7" s="266">
        <v>21</v>
      </c>
      <c r="L7" s="267">
        <f t="shared" si="0"/>
        <v>98.91022314478464</v>
      </c>
    </row>
    <row r="8" spans="2:12" ht="14.25">
      <c r="B8" s="106">
        <v>2013</v>
      </c>
      <c r="C8" s="150">
        <v>619</v>
      </c>
      <c r="D8" s="150">
        <v>171</v>
      </c>
      <c r="E8" s="150">
        <v>182</v>
      </c>
      <c r="F8" s="150">
        <v>0</v>
      </c>
      <c r="G8" s="150">
        <v>1178</v>
      </c>
      <c r="H8" s="150">
        <v>190</v>
      </c>
      <c r="I8" s="265">
        <f t="shared" si="1"/>
        <v>2340</v>
      </c>
      <c r="J8" s="265"/>
      <c r="K8" s="266">
        <v>30</v>
      </c>
      <c r="L8" s="267">
        <f t="shared" si="0"/>
        <v>98.71794871794873</v>
      </c>
    </row>
    <row r="9" spans="2:12" ht="14.25">
      <c r="B9" s="106">
        <v>2014</v>
      </c>
      <c r="C9" s="150">
        <v>519</v>
      </c>
      <c r="D9" s="150">
        <v>163</v>
      </c>
      <c r="E9" s="150">
        <v>139</v>
      </c>
      <c r="F9" s="150">
        <v>0</v>
      </c>
      <c r="G9" s="150">
        <v>1016</v>
      </c>
      <c r="H9" s="150">
        <v>200</v>
      </c>
      <c r="I9" s="265">
        <f t="shared" si="1"/>
        <v>2037</v>
      </c>
      <c r="J9" s="265"/>
      <c r="K9" s="266">
        <v>15</v>
      </c>
      <c r="L9" s="267">
        <f t="shared" si="0"/>
        <v>99.26362297496318</v>
      </c>
    </row>
    <row r="10" spans="2:12" ht="14.25">
      <c r="B10" s="106">
        <v>2015</v>
      </c>
      <c r="C10" s="150">
        <v>534</v>
      </c>
      <c r="D10" s="150">
        <v>153</v>
      </c>
      <c r="E10" s="150">
        <v>117</v>
      </c>
      <c r="F10" s="150">
        <v>0</v>
      </c>
      <c r="G10" s="150">
        <v>984</v>
      </c>
      <c r="H10" s="150">
        <v>100</v>
      </c>
      <c r="I10" s="265">
        <f t="shared" si="1"/>
        <v>1888</v>
      </c>
      <c r="J10" s="265"/>
      <c r="K10" s="266">
        <v>50</v>
      </c>
      <c r="L10" s="267">
        <f t="shared" si="0"/>
        <v>97.35169491525424</v>
      </c>
    </row>
    <row r="11" spans="2:12" ht="14.25">
      <c r="B11" s="106">
        <v>2016</v>
      </c>
      <c r="C11" s="301">
        <v>592</v>
      </c>
      <c r="D11" s="150">
        <v>139</v>
      </c>
      <c r="E11" s="150">
        <v>102</v>
      </c>
      <c r="F11" s="150">
        <v>0</v>
      </c>
      <c r="G11" s="150">
        <v>1150</v>
      </c>
      <c r="H11" s="150">
        <v>182</v>
      </c>
      <c r="I11" s="265">
        <f t="shared" si="1"/>
        <v>2165</v>
      </c>
      <c r="J11" s="268"/>
      <c r="K11" s="266">
        <v>28</v>
      </c>
      <c r="L11" s="267">
        <f t="shared" si="0"/>
        <v>98.70669745958429</v>
      </c>
    </row>
    <row r="12" spans="1:12" ht="14.25">
      <c r="A12" s="261"/>
      <c r="B12" s="106">
        <v>2017</v>
      </c>
      <c r="C12" s="301">
        <v>557</v>
      </c>
      <c r="D12" s="150">
        <v>179</v>
      </c>
      <c r="E12" s="150">
        <v>133</v>
      </c>
      <c r="F12" s="150">
        <v>166</v>
      </c>
      <c r="G12" s="150">
        <v>1130</v>
      </c>
      <c r="H12" s="150">
        <v>169</v>
      </c>
      <c r="I12" s="265">
        <f t="shared" si="1"/>
        <v>2334</v>
      </c>
      <c r="K12" s="266">
        <v>28</v>
      </c>
      <c r="L12" s="267">
        <f t="shared" si="0"/>
        <v>98.80034275921166</v>
      </c>
    </row>
    <row r="13" spans="3:11" ht="12.75">
      <c r="C13" s="301"/>
      <c r="D13" s="150"/>
      <c r="E13" s="150"/>
      <c r="F13" s="150"/>
      <c r="G13" s="150"/>
      <c r="H13" s="150"/>
      <c r="I13" s="307"/>
      <c r="K13" s="266"/>
    </row>
    <row r="14" spans="3:11" ht="12.75">
      <c r="C14" s="301"/>
      <c r="D14" s="150"/>
      <c r="E14" s="150"/>
      <c r="F14" s="150"/>
      <c r="G14" s="150"/>
      <c r="H14" s="150"/>
      <c r="K14" s="266"/>
    </row>
    <row r="15" ht="12.75">
      <c r="K15" s="266"/>
    </row>
    <row r="16" ht="12.75">
      <c r="K16" s="266"/>
    </row>
    <row r="17" spans="2:11" ht="12.75">
      <c r="B17" s="60" t="s">
        <v>173</v>
      </c>
      <c r="K17" s="266"/>
    </row>
    <row r="18" ht="12.75">
      <c r="B18" s="52" t="s">
        <v>125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0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270" customWidth="1"/>
    <col min="2" max="2" width="38.00390625" style="270" customWidth="1"/>
    <col min="3" max="3" width="19.421875" style="270" bestFit="1" customWidth="1"/>
    <col min="4" max="4" width="19.421875" style="270" customWidth="1"/>
    <col min="5" max="6" width="13.8515625" style="270" bestFit="1" customWidth="1"/>
    <col min="7" max="7" width="17.00390625" style="270" customWidth="1"/>
    <col min="8" max="16384" width="11.421875" style="270" customWidth="1"/>
  </cols>
  <sheetData>
    <row r="1" spans="1:2" ht="15.75">
      <c r="A1" s="18" t="s">
        <v>57</v>
      </c>
      <c r="B1" s="269"/>
    </row>
    <row r="2" spans="1:2" ht="12">
      <c r="A2" s="271"/>
      <c r="B2" s="269"/>
    </row>
    <row r="3" spans="1:7" ht="13.5">
      <c r="A3" s="271"/>
      <c r="B3" s="456" t="s">
        <v>117</v>
      </c>
      <c r="C3" s="456"/>
      <c r="D3" s="456"/>
      <c r="E3" s="456"/>
      <c r="F3" s="456"/>
      <c r="G3" s="456"/>
    </row>
    <row r="4" spans="1:7" ht="13.5">
      <c r="A4" s="271"/>
      <c r="B4" s="456" t="s">
        <v>378</v>
      </c>
      <c r="C4" s="456"/>
      <c r="D4" s="456"/>
      <c r="E4" s="456"/>
      <c r="F4" s="456"/>
      <c r="G4" s="456"/>
    </row>
    <row r="5" spans="2:7" s="272" customFormat="1" ht="13.5">
      <c r="B5" s="456" t="s">
        <v>147</v>
      </c>
      <c r="C5" s="456"/>
      <c r="D5" s="456"/>
      <c r="E5" s="456"/>
      <c r="F5" s="456"/>
      <c r="G5" s="456"/>
    </row>
    <row r="6" spans="2:7" s="272" customFormat="1" ht="13.5">
      <c r="B6" s="456" t="s">
        <v>427</v>
      </c>
      <c r="C6" s="456"/>
      <c r="D6" s="456"/>
      <c r="E6" s="456"/>
      <c r="F6" s="456"/>
      <c r="G6" s="456"/>
    </row>
    <row r="7" spans="2:7" s="272" customFormat="1" ht="13.5">
      <c r="B7" s="456" t="s">
        <v>88</v>
      </c>
      <c r="C7" s="456"/>
      <c r="D7" s="456"/>
      <c r="E7" s="456"/>
      <c r="F7" s="456"/>
      <c r="G7" s="456"/>
    </row>
    <row r="8" spans="2:7" s="272" customFormat="1" ht="13.5">
      <c r="B8" s="456" t="s">
        <v>8</v>
      </c>
      <c r="C8" s="344" t="s">
        <v>439</v>
      </c>
      <c r="D8" s="456" t="s">
        <v>148</v>
      </c>
      <c r="E8" s="399" t="s">
        <v>439</v>
      </c>
      <c r="F8" s="456" t="s">
        <v>148</v>
      </c>
      <c r="G8" s="344" t="s">
        <v>144</v>
      </c>
    </row>
    <row r="9" spans="2:7" s="272" customFormat="1" ht="13.5">
      <c r="B9" s="456"/>
      <c r="C9" s="361" t="s">
        <v>317</v>
      </c>
      <c r="D9" s="456"/>
      <c r="E9" s="361" t="s">
        <v>361</v>
      </c>
      <c r="F9" s="456"/>
      <c r="G9" s="344" t="s">
        <v>436</v>
      </c>
    </row>
    <row r="10" spans="2:10" s="272" customFormat="1" ht="13.5">
      <c r="B10" s="272" t="s">
        <v>149</v>
      </c>
      <c r="C10" s="276">
        <f>SUM(C11:C14)</f>
        <v>30425.239999999998</v>
      </c>
      <c r="D10" s="283">
        <f>(C10/$C$10)*100</f>
        <v>100</v>
      </c>
      <c r="E10" s="276">
        <f>SUM(E11:E14)</f>
        <v>37869.8</v>
      </c>
      <c r="F10" s="283">
        <v>100</v>
      </c>
      <c r="G10" s="283">
        <f>((E10/C10)-1)*100</f>
        <v>24.46836902519094</v>
      </c>
      <c r="H10" s="273"/>
      <c r="I10" s="273"/>
      <c r="J10" s="273"/>
    </row>
    <row r="11" spans="2:10" ht="12">
      <c r="B11" s="351" t="s">
        <v>379</v>
      </c>
      <c r="C11" s="348">
        <v>30159.6</v>
      </c>
      <c r="D11" s="284">
        <f>(C11/$C$10)*100</f>
        <v>99.12690910572933</v>
      </c>
      <c r="E11" s="348">
        <v>37859.86</v>
      </c>
      <c r="F11" s="360">
        <f>E11*F10/E10</f>
        <v>99.97375217191535</v>
      </c>
      <c r="G11" s="284">
        <f>((E11/C11)-1)*100</f>
        <v>25.531704664518106</v>
      </c>
      <c r="H11" s="275"/>
      <c r="I11" s="275"/>
      <c r="J11" s="275"/>
    </row>
    <row r="12" spans="2:10" ht="12">
      <c r="B12" s="351" t="s">
        <v>380</v>
      </c>
      <c r="C12" s="348">
        <v>265.64</v>
      </c>
      <c r="D12" s="284">
        <f>(C12/$C$10)*100</f>
        <v>0.873090894270678</v>
      </c>
      <c r="E12" s="348">
        <v>9.94</v>
      </c>
      <c r="F12" s="360" t="s">
        <v>153</v>
      </c>
      <c r="G12" s="284">
        <f>((E12/C12)-1)*100</f>
        <v>-96.25809366059327</v>
      </c>
      <c r="H12" s="275"/>
      <c r="I12" s="275"/>
      <c r="J12" s="275"/>
    </row>
    <row r="13" spans="2:10" ht="12">
      <c r="B13" s="351" t="s">
        <v>381</v>
      </c>
      <c r="C13" s="348" t="s">
        <v>54</v>
      </c>
      <c r="D13" s="274" t="s">
        <v>151</v>
      </c>
      <c r="E13" s="348" t="s">
        <v>54</v>
      </c>
      <c r="F13" s="274" t="s">
        <v>151</v>
      </c>
      <c r="G13" s="274" t="s">
        <v>151</v>
      </c>
      <c r="H13" s="275"/>
      <c r="I13" s="275"/>
      <c r="J13" s="275"/>
    </row>
    <row r="14" spans="2:10" s="272" customFormat="1" ht="13.5">
      <c r="B14" s="351" t="s">
        <v>382</v>
      </c>
      <c r="C14" s="348" t="s">
        <v>54</v>
      </c>
      <c r="D14" s="274" t="s">
        <v>151</v>
      </c>
      <c r="E14" s="348" t="s">
        <v>54</v>
      </c>
      <c r="F14" s="274" t="s">
        <v>151</v>
      </c>
      <c r="G14" s="274" t="s">
        <v>151</v>
      </c>
      <c r="H14" s="273"/>
      <c r="I14" s="273"/>
      <c r="J14" s="273"/>
    </row>
    <row r="15" spans="2:10" s="272" customFormat="1" ht="13.5">
      <c r="B15" s="272" t="s">
        <v>152</v>
      </c>
      <c r="C15" s="325">
        <v>0.1</v>
      </c>
      <c r="D15" s="283" t="s">
        <v>153</v>
      </c>
      <c r="E15" s="325">
        <v>0.12</v>
      </c>
      <c r="F15" s="283" t="s">
        <v>153</v>
      </c>
      <c r="G15" s="283">
        <f>((E15/C15)-1)*100</f>
        <v>19.999999999999996</v>
      </c>
      <c r="H15" s="273"/>
      <c r="I15" s="273"/>
      <c r="J15" s="273"/>
    </row>
    <row r="16" spans="2:10" ht="13.5">
      <c r="B16" s="352" t="s">
        <v>154</v>
      </c>
      <c r="C16" s="349">
        <f>C10-C15</f>
        <v>30425.14</v>
      </c>
      <c r="D16" s="350">
        <f>C16*D10/C10</f>
        <v>99.9996713255179</v>
      </c>
      <c r="E16" s="349">
        <f>E10-E15</f>
        <v>37869.68</v>
      </c>
      <c r="F16" s="350">
        <f>E16*F10/E10</f>
        <v>99.99968312481185</v>
      </c>
      <c r="G16" s="350">
        <f>((E16/C16)-1)*100</f>
        <v>24.46838371162796</v>
      </c>
      <c r="H16" s="275"/>
      <c r="I16" s="275"/>
      <c r="J16" s="275"/>
    </row>
    <row r="17" spans="3:10" ht="12">
      <c r="C17" s="275"/>
      <c r="D17" s="275"/>
      <c r="E17" s="275"/>
      <c r="F17" s="275"/>
      <c r="G17" s="275"/>
      <c r="H17" s="275"/>
      <c r="I17" s="275"/>
      <c r="J17" s="275"/>
    </row>
    <row r="18" spans="2:7" s="272" customFormat="1" ht="13.5">
      <c r="B18" s="456" t="s">
        <v>155</v>
      </c>
      <c r="C18" s="456"/>
      <c r="D18" s="456"/>
      <c r="E18" s="456"/>
      <c r="F18" s="345"/>
      <c r="G18" s="345"/>
    </row>
    <row r="19" spans="2:7" s="272" customFormat="1" ht="13.5">
      <c r="B19" s="456" t="s">
        <v>88</v>
      </c>
      <c r="C19" s="456"/>
      <c r="D19" s="456"/>
      <c r="E19" s="456"/>
      <c r="F19" s="345"/>
      <c r="G19" s="345"/>
    </row>
    <row r="20" spans="2:7" s="272" customFormat="1" ht="13.5">
      <c r="B20" s="344" t="s">
        <v>8</v>
      </c>
      <c r="C20" s="344" t="s">
        <v>437</v>
      </c>
      <c r="D20" s="344" t="s">
        <v>438</v>
      </c>
      <c r="E20" s="344" t="s">
        <v>144</v>
      </c>
      <c r="F20" s="345"/>
      <c r="G20" s="345"/>
    </row>
    <row r="21" spans="2:5" s="272" customFormat="1" ht="13.5">
      <c r="B21" s="272" t="s">
        <v>295</v>
      </c>
      <c r="C21" s="276">
        <v>22590.22</v>
      </c>
      <c r="D21" s="276">
        <v>30159.601833670004</v>
      </c>
      <c r="E21" s="326">
        <f>((D21/C21)-1)*100</f>
        <v>33.50734005100438</v>
      </c>
    </row>
    <row r="22" spans="2:5" s="272" customFormat="1" ht="13.5">
      <c r="B22" s="272" t="s">
        <v>296</v>
      </c>
      <c r="C22" s="276">
        <f>SUM(C23:C24)</f>
        <v>17519.27</v>
      </c>
      <c r="D22" s="276">
        <f>SUM(D23:D24)</f>
        <v>19783.67</v>
      </c>
      <c r="E22" s="326">
        <f aca="true" t="shared" si="0" ref="E22:E30">((D22/C22)-1)*100</f>
        <v>12.925196084083401</v>
      </c>
    </row>
    <row r="23" spans="2:5" ht="12">
      <c r="B23" s="351" t="s">
        <v>158</v>
      </c>
      <c r="C23" s="348">
        <v>16422.06</v>
      </c>
      <c r="D23" s="348">
        <v>17478.18</v>
      </c>
      <c r="E23" s="327">
        <f t="shared" si="0"/>
        <v>6.431105476414034</v>
      </c>
    </row>
    <row r="24" spans="2:5" ht="12">
      <c r="B24" s="351" t="s">
        <v>159</v>
      </c>
      <c r="C24" s="348">
        <v>1097.21</v>
      </c>
      <c r="D24" s="348">
        <v>2305.49</v>
      </c>
      <c r="E24" s="327">
        <f t="shared" si="0"/>
        <v>110.12294820499262</v>
      </c>
    </row>
    <row r="25" spans="2:5" s="272" customFormat="1" ht="13.5">
      <c r="B25" s="272" t="s">
        <v>297</v>
      </c>
      <c r="C25" s="276">
        <f>SUM(C26:C30)</f>
        <v>9949.89</v>
      </c>
      <c r="D25" s="276">
        <f>SUM(D26:D30)</f>
        <v>12083.409999999998</v>
      </c>
      <c r="E25" s="326">
        <f t="shared" si="0"/>
        <v>21.44264911471381</v>
      </c>
    </row>
    <row r="26" spans="2:5" ht="12">
      <c r="B26" s="351" t="s">
        <v>161</v>
      </c>
      <c r="C26" s="348">
        <v>2161.43</v>
      </c>
      <c r="D26" s="348">
        <v>2671.74</v>
      </c>
      <c r="E26" s="327">
        <f t="shared" si="0"/>
        <v>23.609832379489504</v>
      </c>
    </row>
    <row r="27" spans="2:5" ht="12">
      <c r="B27" s="351" t="s">
        <v>383</v>
      </c>
      <c r="C27" s="348">
        <v>6463</v>
      </c>
      <c r="D27" s="348">
        <v>5806.67</v>
      </c>
      <c r="E27" s="327">
        <f t="shared" si="0"/>
        <v>-10.155191087730152</v>
      </c>
    </row>
    <row r="28" spans="2:5" ht="12">
      <c r="B28" s="353" t="s">
        <v>384</v>
      </c>
      <c r="C28" s="354">
        <v>1017.15</v>
      </c>
      <c r="D28" s="354">
        <v>2080.15</v>
      </c>
      <c r="E28" s="327">
        <f t="shared" si="0"/>
        <v>104.5076930639532</v>
      </c>
    </row>
    <row r="29" spans="2:7" s="272" customFormat="1" ht="13.5">
      <c r="B29" s="353" t="s">
        <v>385</v>
      </c>
      <c r="C29" s="354">
        <v>306.55</v>
      </c>
      <c r="D29" s="354">
        <v>1522.54</v>
      </c>
      <c r="E29" s="327">
        <f t="shared" si="0"/>
        <v>396.6693850921546</v>
      </c>
      <c r="F29" s="270"/>
      <c r="G29" s="270"/>
    </row>
    <row r="30" spans="2:7" s="272" customFormat="1" ht="13.5">
      <c r="B30" s="353" t="s">
        <v>397</v>
      </c>
      <c r="C30" s="354">
        <v>1.76</v>
      </c>
      <c r="D30" s="354">
        <v>2.31</v>
      </c>
      <c r="E30" s="327">
        <f t="shared" si="0"/>
        <v>31.25</v>
      </c>
      <c r="F30" s="270"/>
      <c r="G30" s="270"/>
    </row>
    <row r="31" spans="2:7" ht="13.5">
      <c r="B31" s="352" t="s">
        <v>387</v>
      </c>
      <c r="C31" s="349">
        <f>C21+C22-C25</f>
        <v>30159.600000000006</v>
      </c>
      <c r="D31" s="349">
        <f>D21+D22-D25</f>
        <v>37859.86183367001</v>
      </c>
      <c r="E31" s="355">
        <f>((D31/C31)-1)*100</f>
        <v>25.531710744406432</v>
      </c>
      <c r="F31" s="272"/>
      <c r="G31" s="272"/>
    </row>
    <row r="32" spans="2:7" ht="13.5">
      <c r="B32" s="270" t="s">
        <v>259</v>
      </c>
      <c r="C32" s="277"/>
      <c r="D32" s="277"/>
      <c r="E32" s="272"/>
      <c r="F32" s="272"/>
      <c r="G32" s="272"/>
    </row>
    <row r="33" ht="12">
      <c r="B33" s="270" t="s">
        <v>260</v>
      </c>
    </row>
    <row r="34" spans="2:3" ht="12">
      <c r="B34" s="457" t="s">
        <v>261</v>
      </c>
      <c r="C34" s="457"/>
    </row>
    <row r="35" spans="2:3" ht="12">
      <c r="B35" s="270" t="s">
        <v>163</v>
      </c>
      <c r="C35" s="270" t="s">
        <v>164</v>
      </c>
    </row>
    <row r="36" ht="12">
      <c r="B36" s="270" t="s">
        <v>394</v>
      </c>
    </row>
    <row r="37" ht="12">
      <c r="B37" s="270" t="s">
        <v>125</v>
      </c>
    </row>
    <row r="39" spans="2:7" ht="13.5">
      <c r="B39" s="456" t="s">
        <v>175</v>
      </c>
      <c r="C39" s="456"/>
      <c r="D39" s="456"/>
      <c r="E39" s="456"/>
      <c r="F39" s="456"/>
      <c r="G39" s="456"/>
    </row>
    <row r="40" spans="2:7" ht="13.5">
      <c r="B40" s="456" t="s">
        <v>284</v>
      </c>
      <c r="C40" s="456"/>
      <c r="D40" s="456"/>
      <c r="E40" s="456"/>
      <c r="F40" s="456"/>
      <c r="G40" s="456"/>
    </row>
    <row r="41" spans="2:7" ht="40.5">
      <c r="B41" s="344" t="s">
        <v>165</v>
      </c>
      <c r="C41" s="344" t="s">
        <v>440</v>
      </c>
      <c r="D41" s="344" t="s">
        <v>396</v>
      </c>
      <c r="E41" s="344" t="s">
        <v>431</v>
      </c>
      <c r="F41" s="344" t="s">
        <v>166</v>
      </c>
      <c r="G41" s="344" t="s">
        <v>389</v>
      </c>
    </row>
    <row r="42" spans="2:7" ht="12">
      <c r="B42" s="270" t="s">
        <v>161</v>
      </c>
      <c r="C42" s="278">
        <v>21154.96</v>
      </c>
      <c r="D42" s="278">
        <v>11160.03</v>
      </c>
      <c r="E42" s="278">
        <v>2671.74</v>
      </c>
      <c r="F42" s="278">
        <f>SUM(D42+E42)</f>
        <v>13831.77</v>
      </c>
      <c r="G42" s="278">
        <v>7323.189999999999</v>
      </c>
    </row>
    <row r="43" spans="2:7" ht="12">
      <c r="B43" s="270" t="s">
        <v>390</v>
      </c>
      <c r="C43" s="278">
        <v>39259.21</v>
      </c>
      <c r="D43" s="278">
        <v>19018.85</v>
      </c>
      <c r="E43" s="278">
        <v>5806.67</v>
      </c>
      <c r="F43" s="278">
        <f>SUM(D43+E43)</f>
        <v>24825.519999999997</v>
      </c>
      <c r="G43" s="278">
        <v>14433.690000000002</v>
      </c>
    </row>
    <row r="44" spans="2:7" ht="12">
      <c r="B44" s="270" t="s">
        <v>395</v>
      </c>
      <c r="C44" s="278">
        <v>12102.34</v>
      </c>
      <c r="D44" s="278">
        <v>1792.63</v>
      </c>
      <c r="E44" s="278">
        <v>2080.15</v>
      </c>
      <c r="F44" s="278">
        <f>SUM(D44+E44)</f>
        <v>3872.78</v>
      </c>
      <c r="G44" s="278">
        <v>8229.56</v>
      </c>
    </row>
    <row r="45" spans="2:7" ht="12">
      <c r="B45" s="270" t="s">
        <v>391</v>
      </c>
      <c r="C45" s="278">
        <v>7354.41</v>
      </c>
      <c r="D45" s="278">
        <v>1332.21</v>
      </c>
      <c r="E45" s="278">
        <v>1522.54</v>
      </c>
      <c r="F45" s="278">
        <f>SUM(D45+E45)</f>
        <v>2854.75</v>
      </c>
      <c r="G45" s="278">
        <v>4499.66</v>
      </c>
    </row>
    <row r="46" spans="2:7" ht="12">
      <c r="B46" s="270" t="s">
        <v>386</v>
      </c>
      <c r="C46" s="278">
        <v>22.87</v>
      </c>
      <c r="D46" s="278">
        <v>19.35</v>
      </c>
      <c r="E46" s="278">
        <v>2.31</v>
      </c>
      <c r="F46" s="278">
        <f>SUM(D46+E46)</f>
        <v>21.66</v>
      </c>
      <c r="G46" s="278">
        <v>1.2100000000000009</v>
      </c>
    </row>
    <row r="47" spans="2:7" ht="13.5">
      <c r="B47" s="352" t="s">
        <v>17</v>
      </c>
      <c r="C47" s="349">
        <f>SUM(C42:C46)</f>
        <v>79893.79</v>
      </c>
      <c r="D47" s="349">
        <f>SUM(D42:D46)</f>
        <v>33323.07</v>
      </c>
      <c r="E47" s="349">
        <f>SUM(E42:E46)</f>
        <v>12083.409999999998</v>
      </c>
      <c r="F47" s="349">
        <f>SUM(F42:F46)</f>
        <v>45406.479999999996</v>
      </c>
      <c r="G47" s="349">
        <f>SUM(G42:G46)</f>
        <v>34487.310000000005</v>
      </c>
    </row>
    <row r="48" spans="4:7" ht="12">
      <c r="D48" s="275"/>
      <c r="E48" s="279"/>
      <c r="F48" s="279"/>
      <c r="G48" s="279"/>
    </row>
    <row r="50" spans="2:7" ht="13.5">
      <c r="B50" s="456" t="s">
        <v>167</v>
      </c>
      <c r="C50" s="456"/>
      <c r="D50" s="456"/>
      <c r="E50" s="456"/>
      <c r="F50" s="456"/>
      <c r="G50" s="456"/>
    </row>
    <row r="51" spans="2:7" ht="13.5">
      <c r="B51" s="455" t="s">
        <v>430</v>
      </c>
      <c r="C51" s="455"/>
      <c r="D51" s="455"/>
      <c r="E51" s="455"/>
      <c r="F51" s="455"/>
      <c r="G51" s="455"/>
    </row>
    <row r="52" ht="12">
      <c r="B52" s="270" t="s">
        <v>260</v>
      </c>
    </row>
    <row r="53" ht="12">
      <c r="B53" s="270" t="s">
        <v>168</v>
      </c>
    </row>
    <row r="54" ht="12">
      <c r="B54" s="270" t="s">
        <v>394</v>
      </c>
    </row>
    <row r="55" spans="2:6" ht="14.25">
      <c r="B55" s="270" t="s">
        <v>125</v>
      </c>
      <c r="F55" s="159"/>
    </row>
  </sheetData>
  <sheetProtection/>
  <mergeCells count="15">
    <mergeCell ref="B19:E19"/>
    <mergeCell ref="B18:E18"/>
    <mergeCell ref="B39:G39"/>
    <mergeCell ref="B40:G40"/>
    <mergeCell ref="B50:G50"/>
    <mergeCell ref="B51:G51"/>
    <mergeCell ref="B3:G3"/>
    <mergeCell ref="B4:G4"/>
    <mergeCell ref="B5:G5"/>
    <mergeCell ref="B6:G6"/>
    <mergeCell ref="B7:G7"/>
    <mergeCell ref="B34:C34"/>
    <mergeCell ref="D8:D9"/>
    <mergeCell ref="F8:F9"/>
    <mergeCell ref="B8:B9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8">
      <selection activeCell="A1" sqref="A1:J1"/>
    </sheetView>
  </sheetViews>
  <sheetFormatPr defaultColWidth="11.421875" defaultRowHeight="15"/>
  <cols>
    <col min="1" max="1" width="11.421875" style="270" customWidth="1"/>
    <col min="2" max="2" width="32.7109375" style="270" bestFit="1" customWidth="1"/>
    <col min="3" max="4" width="15.8515625" style="270" customWidth="1"/>
    <col min="5" max="5" width="14.8515625" style="270" customWidth="1"/>
    <col min="6" max="6" width="15.8515625" style="270" bestFit="1" customWidth="1"/>
    <col min="7" max="7" width="15.8515625" style="270" customWidth="1"/>
    <col min="8" max="16384" width="11.421875" style="270" customWidth="1"/>
  </cols>
  <sheetData>
    <row r="1" spans="1:2" ht="15.75">
      <c r="A1" s="18" t="s">
        <v>57</v>
      </c>
      <c r="B1" s="269"/>
    </row>
    <row r="2" spans="1:2" ht="12">
      <c r="A2" s="271"/>
      <c r="B2" s="269"/>
    </row>
    <row r="3" spans="2:7" ht="13.5">
      <c r="B3" s="456" t="s">
        <v>117</v>
      </c>
      <c r="C3" s="456"/>
      <c r="D3" s="456"/>
      <c r="E3" s="456"/>
      <c r="F3" s="456"/>
      <c r="G3" s="456"/>
    </row>
    <row r="4" spans="2:7" ht="13.5">
      <c r="B4" s="456" t="s">
        <v>169</v>
      </c>
      <c r="C4" s="456"/>
      <c r="D4" s="456"/>
      <c r="E4" s="456"/>
      <c r="F4" s="456"/>
      <c r="G4" s="456"/>
    </row>
    <row r="5" spans="2:7" ht="13.5">
      <c r="B5" s="456" t="s">
        <v>147</v>
      </c>
      <c r="C5" s="456"/>
      <c r="D5" s="456"/>
      <c r="E5" s="456"/>
      <c r="F5" s="456"/>
      <c r="G5" s="456"/>
    </row>
    <row r="6" spans="2:7" ht="13.5">
      <c r="B6" s="456" t="s">
        <v>428</v>
      </c>
      <c r="C6" s="456"/>
      <c r="D6" s="456"/>
      <c r="E6" s="456"/>
      <c r="F6" s="456"/>
      <c r="G6" s="456"/>
    </row>
    <row r="7" spans="2:7" ht="13.5">
      <c r="B7" s="456" t="s">
        <v>88</v>
      </c>
      <c r="C7" s="456"/>
      <c r="D7" s="456"/>
      <c r="E7" s="456"/>
      <c r="F7" s="456"/>
      <c r="G7" s="456"/>
    </row>
    <row r="8" spans="2:7" ht="13.5">
      <c r="B8" s="456" t="s">
        <v>8</v>
      </c>
      <c r="C8" s="399" t="s">
        <v>439</v>
      </c>
      <c r="D8" s="456" t="s">
        <v>148</v>
      </c>
      <c r="E8" s="399" t="s">
        <v>439</v>
      </c>
      <c r="F8" s="456" t="s">
        <v>148</v>
      </c>
      <c r="G8" s="280" t="s">
        <v>144</v>
      </c>
    </row>
    <row r="9" spans="2:7" ht="13.5">
      <c r="B9" s="456"/>
      <c r="C9" s="361" t="s">
        <v>317</v>
      </c>
      <c r="D9" s="456"/>
      <c r="E9" s="361" t="s">
        <v>361</v>
      </c>
      <c r="F9" s="456"/>
      <c r="G9" s="280" t="s">
        <v>432</v>
      </c>
    </row>
    <row r="10" spans="2:7" ht="13.5">
      <c r="B10" s="272" t="s">
        <v>149</v>
      </c>
      <c r="C10" s="276">
        <f>SUM(C11:C13)</f>
        <v>2092.4100000000003</v>
      </c>
      <c r="D10" s="283">
        <v>100</v>
      </c>
      <c r="E10" s="276">
        <f>SUM(E11:E13)</f>
        <v>1589.58</v>
      </c>
      <c r="F10" s="283">
        <v>100</v>
      </c>
      <c r="G10" s="283">
        <f>((E10/C10)-1)*100</f>
        <v>-24.031141124349453</v>
      </c>
    </row>
    <row r="11" spans="2:7" ht="12">
      <c r="B11" s="351" t="s">
        <v>176</v>
      </c>
      <c r="C11" s="281">
        <v>2087.36</v>
      </c>
      <c r="D11" s="328">
        <f>C11*D10/C10</f>
        <v>99.7586515071138</v>
      </c>
      <c r="E11" s="281">
        <v>1586.34</v>
      </c>
      <c r="F11" s="328">
        <f>E11*F10/E10</f>
        <v>99.79617257388745</v>
      </c>
      <c r="G11" s="284">
        <f>((E11/C11)-1)*100</f>
        <v>-24.00256783688488</v>
      </c>
    </row>
    <row r="12" spans="2:7" ht="12">
      <c r="B12" s="351" t="s">
        <v>177</v>
      </c>
      <c r="C12" s="281">
        <v>5.05</v>
      </c>
      <c r="D12" s="328" t="s">
        <v>153</v>
      </c>
      <c r="E12" s="281">
        <v>3.24</v>
      </c>
      <c r="F12" s="328" t="s">
        <v>153</v>
      </c>
      <c r="G12" s="284">
        <f>((E12/C12)-1)*100</f>
        <v>-35.84158415841584</v>
      </c>
    </row>
    <row r="13" spans="2:7" ht="12">
      <c r="B13" s="351" t="s">
        <v>150</v>
      </c>
      <c r="C13" s="281" t="s">
        <v>54</v>
      </c>
      <c r="D13" s="274" t="s">
        <v>151</v>
      </c>
      <c r="E13" s="281">
        <v>0</v>
      </c>
      <c r="F13" s="274" t="s">
        <v>151</v>
      </c>
      <c r="G13" s="274" t="s">
        <v>151</v>
      </c>
    </row>
    <row r="14" spans="2:7" ht="13.5">
      <c r="B14" s="272" t="s">
        <v>152</v>
      </c>
      <c r="C14" s="329">
        <v>0.69</v>
      </c>
      <c r="D14" s="356" t="s">
        <v>153</v>
      </c>
      <c r="E14" s="329">
        <v>0.66</v>
      </c>
      <c r="F14" s="356" t="s">
        <v>153</v>
      </c>
      <c r="G14" s="283">
        <f>((E14/C14)-1)*100</f>
        <v>-4.347826086956507</v>
      </c>
    </row>
    <row r="15" spans="2:7" ht="13.5">
      <c r="B15" s="352" t="s">
        <v>154</v>
      </c>
      <c r="C15" s="349">
        <f>C10-C14</f>
        <v>2091.7200000000003</v>
      </c>
      <c r="D15" s="350">
        <f>C15*D10/C10</f>
        <v>99.96702367126902</v>
      </c>
      <c r="E15" s="349">
        <f>E10-E14</f>
        <v>1588.9199999999998</v>
      </c>
      <c r="F15" s="350">
        <f>E15*F10/E10</f>
        <v>99.95847959838447</v>
      </c>
      <c r="G15" s="350">
        <f>((E15/C15)-1)*100</f>
        <v>-24.037634100166382</v>
      </c>
    </row>
    <row r="16" spans="2:7" ht="12">
      <c r="B16" s="357"/>
      <c r="C16" s="358"/>
      <c r="D16" s="358"/>
      <c r="E16" s="358"/>
      <c r="F16" s="358"/>
      <c r="G16" s="358"/>
    </row>
    <row r="17" spans="2:7" ht="13.5">
      <c r="B17" s="456" t="s">
        <v>155</v>
      </c>
      <c r="C17" s="456"/>
      <c r="D17" s="456"/>
      <c r="E17" s="456"/>
      <c r="F17" s="345"/>
      <c r="G17" s="345"/>
    </row>
    <row r="18" spans="2:7" ht="23.25" customHeight="1">
      <c r="B18" s="456" t="s">
        <v>88</v>
      </c>
      <c r="C18" s="456"/>
      <c r="D18" s="456"/>
      <c r="E18" s="456"/>
      <c r="F18" s="345"/>
      <c r="G18" s="345"/>
    </row>
    <row r="19" spans="2:7" ht="13.5">
      <c r="B19" s="344" t="s">
        <v>8</v>
      </c>
      <c r="C19" s="344" t="s">
        <v>433</v>
      </c>
      <c r="D19" s="344" t="s">
        <v>434</v>
      </c>
      <c r="E19" s="344" t="s">
        <v>144</v>
      </c>
      <c r="F19" s="345"/>
      <c r="G19" s="345"/>
    </row>
    <row r="20" spans="2:7" ht="13.5">
      <c r="B20" s="272" t="s">
        <v>156</v>
      </c>
      <c r="C20" s="276">
        <v>2090.12</v>
      </c>
      <c r="D20" s="276">
        <v>2087.36</v>
      </c>
      <c r="E20" s="326">
        <f>((D20/C20)-1)*100</f>
        <v>-0.132049834459258</v>
      </c>
      <c r="G20" s="272"/>
    </row>
    <row r="21" spans="2:7" ht="13.5">
      <c r="B21" s="272" t="s">
        <v>157</v>
      </c>
      <c r="C21" s="282">
        <f>SUM(C22:C23)</f>
        <v>890.48</v>
      </c>
      <c r="D21" s="282">
        <f>SUM(D22:D23)</f>
        <v>1253.28</v>
      </c>
      <c r="E21" s="326">
        <f>((D21/C21)-1)*100</f>
        <v>40.742071691671896</v>
      </c>
      <c r="G21" s="272"/>
    </row>
    <row r="22" spans="2:5" ht="12">
      <c r="B22" s="351" t="s">
        <v>158</v>
      </c>
      <c r="C22" s="281">
        <v>801.55</v>
      </c>
      <c r="D22" s="281">
        <v>1132.98</v>
      </c>
      <c r="E22" s="284">
        <f>((D22/C22)-1)*100</f>
        <v>41.34863701578193</v>
      </c>
    </row>
    <row r="23" spans="2:5" ht="12">
      <c r="B23" s="351" t="s">
        <v>159</v>
      </c>
      <c r="C23" s="281">
        <v>88.93</v>
      </c>
      <c r="D23" s="281">
        <v>120.3</v>
      </c>
      <c r="E23" s="327">
        <f aca="true" t="shared" si="0" ref="E23:E29">((D23/C23)-1)*100</f>
        <v>35.274935342404135</v>
      </c>
    </row>
    <row r="24" spans="2:7" ht="13.5">
      <c r="B24" s="272" t="s">
        <v>160</v>
      </c>
      <c r="C24" s="282">
        <f>SUM(C25:C28)</f>
        <v>893.24</v>
      </c>
      <c r="D24" s="282">
        <f>SUM(D25:D28)</f>
        <v>1754.3000000000002</v>
      </c>
      <c r="E24" s="326">
        <f t="shared" si="0"/>
        <v>96.3973848013972</v>
      </c>
      <c r="G24" s="272"/>
    </row>
    <row r="25" spans="2:5" ht="12">
      <c r="B25" s="351" t="s">
        <v>383</v>
      </c>
      <c r="C25" s="281">
        <v>349.29</v>
      </c>
      <c r="D25" s="281">
        <v>359.67</v>
      </c>
      <c r="E25" s="327">
        <f t="shared" si="0"/>
        <v>2.9717426780039524</v>
      </c>
    </row>
    <row r="26" spans="2:5" ht="12">
      <c r="B26" s="351" t="s">
        <v>384</v>
      </c>
      <c r="C26" s="278">
        <v>64.73</v>
      </c>
      <c r="D26" s="278">
        <v>4.48</v>
      </c>
      <c r="E26" s="327">
        <f t="shared" si="0"/>
        <v>-93.07894330295072</v>
      </c>
    </row>
    <row r="27" spans="2:5" ht="12">
      <c r="B27" s="351" t="s">
        <v>392</v>
      </c>
      <c r="C27" s="278">
        <v>467.21</v>
      </c>
      <c r="D27" s="278">
        <v>1389.01</v>
      </c>
      <c r="E27" s="327">
        <f t="shared" si="0"/>
        <v>197.29885918537704</v>
      </c>
    </row>
    <row r="28" spans="2:5" ht="13.5">
      <c r="B28" s="351" t="s">
        <v>397</v>
      </c>
      <c r="C28" s="278">
        <v>12.01</v>
      </c>
      <c r="D28" s="278">
        <v>1.14</v>
      </c>
      <c r="E28" s="327">
        <f t="shared" si="0"/>
        <v>-90.50791007493754</v>
      </c>
    </row>
    <row r="29" spans="2:7" ht="13.5">
      <c r="B29" s="352" t="s">
        <v>162</v>
      </c>
      <c r="C29" s="349">
        <f>C20+C21-C24</f>
        <v>2087.3599999999997</v>
      </c>
      <c r="D29" s="349">
        <f>D20+D21-D24</f>
        <v>1586.3400000000001</v>
      </c>
      <c r="E29" s="355">
        <f t="shared" si="0"/>
        <v>-24.002567836884847</v>
      </c>
      <c r="G29" s="272"/>
    </row>
    <row r="30" spans="2:7" ht="12" customHeight="1">
      <c r="B30" s="270" t="s">
        <v>259</v>
      </c>
      <c r="C30" s="277"/>
      <c r="D30" s="277"/>
      <c r="E30" s="272"/>
      <c r="F30" s="272"/>
      <c r="G30" s="272"/>
    </row>
    <row r="31" ht="12">
      <c r="B31" s="270" t="s">
        <v>260</v>
      </c>
    </row>
    <row r="32" spans="2:3" ht="12">
      <c r="B32" s="458" t="s">
        <v>261</v>
      </c>
      <c r="C32" s="459"/>
    </row>
    <row r="33" spans="2:4" ht="12">
      <c r="B33" s="270" t="s">
        <v>163</v>
      </c>
      <c r="C33" s="270" t="s">
        <v>164</v>
      </c>
      <c r="D33" s="281"/>
    </row>
    <row r="34" ht="12">
      <c r="B34" s="270" t="s">
        <v>441</v>
      </c>
    </row>
    <row r="35" ht="12">
      <c r="B35" s="270" t="s">
        <v>125</v>
      </c>
    </row>
    <row r="37" spans="2:7" ht="24" customHeight="1">
      <c r="B37" s="456" t="s">
        <v>170</v>
      </c>
      <c r="C37" s="456"/>
      <c r="D37" s="456"/>
      <c r="E37" s="456"/>
      <c r="F37" s="456"/>
      <c r="G37" s="456"/>
    </row>
    <row r="38" spans="2:7" ht="13.5">
      <c r="B38" s="456" t="s">
        <v>284</v>
      </c>
      <c r="C38" s="456"/>
      <c r="D38" s="456"/>
      <c r="E38" s="456"/>
      <c r="F38" s="456"/>
      <c r="G38" s="456"/>
    </row>
    <row r="39" spans="2:7" ht="54">
      <c r="B39" s="344" t="s">
        <v>165</v>
      </c>
      <c r="C39" s="399" t="s">
        <v>440</v>
      </c>
      <c r="D39" s="344" t="s">
        <v>388</v>
      </c>
      <c r="E39" s="344" t="s">
        <v>435</v>
      </c>
      <c r="F39" s="344" t="s">
        <v>166</v>
      </c>
      <c r="G39" s="344" t="s">
        <v>389</v>
      </c>
    </row>
    <row r="40" spans="2:7" ht="12">
      <c r="B40" s="270" t="s">
        <v>390</v>
      </c>
      <c r="C40" s="278">
        <v>1396.64</v>
      </c>
      <c r="D40" s="278">
        <v>578.01</v>
      </c>
      <c r="E40" s="278">
        <v>359.67</v>
      </c>
      <c r="F40" s="278">
        <f>SUM(D40:E40)</f>
        <v>937.6800000000001</v>
      </c>
      <c r="G40" s="278">
        <v>458.96000000000004</v>
      </c>
    </row>
    <row r="41" spans="2:7" ht="12">
      <c r="B41" s="270" t="s">
        <v>391</v>
      </c>
      <c r="C41" s="278">
        <v>3620.94</v>
      </c>
      <c r="D41" s="278">
        <v>2210.15</v>
      </c>
      <c r="E41" s="278">
        <v>1389.01</v>
      </c>
      <c r="F41" s="278">
        <f>SUM(D41:E41)</f>
        <v>3599.16</v>
      </c>
      <c r="G41" s="278">
        <v>21.7800000000002</v>
      </c>
    </row>
    <row r="42" spans="2:7" ht="12">
      <c r="B42" s="270" t="s">
        <v>395</v>
      </c>
      <c r="C42" s="278">
        <v>898.98</v>
      </c>
      <c r="D42" s="278">
        <v>732.77</v>
      </c>
      <c r="E42" s="278">
        <v>4.48</v>
      </c>
      <c r="F42" s="278">
        <f>SUM(D42:E42)</f>
        <v>737.25</v>
      </c>
      <c r="G42" s="278">
        <v>161.73000000000002</v>
      </c>
    </row>
    <row r="43" spans="2:7" ht="12">
      <c r="B43" s="270" t="s">
        <v>393</v>
      </c>
      <c r="C43" s="278">
        <v>14.03</v>
      </c>
      <c r="D43" s="278">
        <v>12.82</v>
      </c>
      <c r="E43" s="278">
        <v>1.14</v>
      </c>
      <c r="F43" s="278">
        <f>SUM(D43:E43)</f>
        <v>13.96</v>
      </c>
      <c r="G43" s="278">
        <v>0.06999999999999851</v>
      </c>
    </row>
    <row r="44" spans="2:7" ht="13.5">
      <c r="B44" s="352" t="s">
        <v>17</v>
      </c>
      <c r="C44" s="349">
        <f>SUM(C40:C43)</f>
        <v>5930.589999999999</v>
      </c>
      <c r="D44" s="349">
        <f>SUM(D40:D43)</f>
        <v>3533.75</v>
      </c>
      <c r="E44" s="349">
        <f>SUM(E40:E43)</f>
        <v>1754.3000000000002</v>
      </c>
      <c r="F44" s="349">
        <f>SUM(F40:F43)</f>
        <v>5288.05</v>
      </c>
      <c r="G44" s="349">
        <f>SUM(G40:G43)</f>
        <v>642.5400000000003</v>
      </c>
    </row>
    <row r="45" spans="2:7" ht="12">
      <c r="B45" s="357"/>
      <c r="C45" s="357"/>
      <c r="D45" s="358"/>
      <c r="E45" s="359"/>
      <c r="F45" s="359"/>
      <c r="G45" s="359"/>
    </row>
    <row r="47" spans="2:7" ht="13.5">
      <c r="B47" s="456" t="s">
        <v>167</v>
      </c>
      <c r="C47" s="456"/>
      <c r="D47" s="456"/>
      <c r="E47" s="456"/>
      <c r="F47" s="456"/>
      <c r="G47" s="456"/>
    </row>
    <row r="48" spans="2:7" ht="13.5">
      <c r="B48" s="455" t="s">
        <v>429</v>
      </c>
      <c r="C48" s="455"/>
      <c r="D48" s="455"/>
      <c r="E48" s="455"/>
      <c r="F48" s="455"/>
      <c r="G48" s="455"/>
    </row>
    <row r="49" ht="12">
      <c r="B49" s="270" t="s">
        <v>260</v>
      </c>
    </row>
    <row r="50" ht="12">
      <c r="B50" s="270" t="s">
        <v>168</v>
      </c>
    </row>
    <row r="51" spans="2:4" ht="12">
      <c r="B51" s="270" t="s">
        <v>398</v>
      </c>
      <c r="D51" s="281"/>
    </row>
    <row r="52" spans="2:6" ht="14.25">
      <c r="B52" s="270" t="s">
        <v>125</v>
      </c>
      <c r="F52" s="159"/>
    </row>
  </sheetData>
  <sheetProtection/>
  <mergeCells count="15">
    <mergeCell ref="B47:G47"/>
    <mergeCell ref="B48:G48"/>
    <mergeCell ref="B18:E18"/>
    <mergeCell ref="B32:C32"/>
    <mergeCell ref="B37:G37"/>
    <mergeCell ref="B38:G38"/>
    <mergeCell ref="B3:G3"/>
    <mergeCell ref="B4:G4"/>
    <mergeCell ref="B5:G5"/>
    <mergeCell ref="B6:G6"/>
    <mergeCell ref="B7:G7"/>
    <mergeCell ref="B17:E17"/>
    <mergeCell ref="B8:B9"/>
    <mergeCell ref="D8:D9"/>
    <mergeCell ref="F8:F9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C4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23" customWidth="1"/>
    <col min="2" max="2" width="42.7109375" style="30" customWidth="1"/>
    <col min="3" max="3" width="7.7109375" style="30" customWidth="1"/>
    <col min="4" max="4" width="85.57421875" style="30" customWidth="1"/>
    <col min="5" max="5" width="14.140625" style="31" customWidth="1"/>
    <col min="6" max="7" width="10.57421875" style="32" customWidth="1"/>
    <col min="8" max="8" width="11.421875" style="33" customWidth="1"/>
    <col min="9" max="16384" width="11.421875" style="23" customWidth="1"/>
  </cols>
  <sheetData>
    <row r="1" spans="1:7" ht="15.75">
      <c r="A1" s="18" t="s">
        <v>57</v>
      </c>
      <c r="B1" s="21"/>
      <c r="C1" s="21"/>
      <c r="D1" s="21"/>
      <c r="E1" s="22"/>
      <c r="F1" s="23"/>
      <c r="G1" s="23"/>
    </row>
    <row r="2" spans="2:7" ht="12.75">
      <c r="B2" s="24"/>
      <c r="C2" s="24"/>
      <c r="D2" s="24"/>
      <c r="E2" s="24"/>
      <c r="F2" s="24"/>
      <c r="G2" s="24"/>
    </row>
    <row r="3" spans="2:7" ht="14.25">
      <c r="B3" s="460" t="s">
        <v>364</v>
      </c>
      <c r="C3" s="460"/>
      <c r="D3" s="460"/>
      <c r="E3" s="460"/>
      <c r="F3" s="460"/>
      <c r="G3" s="460"/>
    </row>
    <row r="4" spans="2:7" ht="14.25">
      <c r="B4" s="460" t="s">
        <v>424</v>
      </c>
      <c r="C4" s="460"/>
      <c r="D4" s="460"/>
      <c r="E4" s="460"/>
      <c r="F4" s="460"/>
      <c r="G4" s="460"/>
    </row>
    <row r="5" spans="1:7" ht="25.5" customHeight="1">
      <c r="A5" s="34"/>
      <c r="B5" s="35" t="s">
        <v>24</v>
      </c>
      <c r="C5" s="35" t="s">
        <v>60</v>
      </c>
      <c r="D5" s="35" t="s">
        <v>62</v>
      </c>
      <c r="E5" s="35" t="s">
        <v>25</v>
      </c>
      <c r="F5" s="35" t="s">
        <v>26</v>
      </c>
      <c r="G5" s="35" t="s">
        <v>258</v>
      </c>
    </row>
    <row r="6" spans="1:237" s="26" customFormat="1" ht="45.75" customHeight="1">
      <c r="A6" s="36"/>
      <c r="B6" s="202" t="s">
        <v>276</v>
      </c>
      <c r="C6" s="37" t="s">
        <v>61</v>
      </c>
      <c r="D6" s="37" t="s">
        <v>63</v>
      </c>
      <c r="E6" s="38" t="s">
        <v>86</v>
      </c>
      <c r="F6" s="39">
        <v>1.0395622938089477</v>
      </c>
      <c r="G6" s="40">
        <v>104</v>
      </c>
      <c r="H6" s="41"/>
      <c r="I6" s="39"/>
      <c r="J6" s="4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</row>
    <row r="7" spans="1:10" s="25" customFormat="1" ht="43.5" customHeight="1">
      <c r="A7" s="42"/>
      <c r="B7" s="202" t="s">
        <v>288</v>
      </c>
      <c r="C7" s="37" t="s">
        <v>61</v>
      </c>
      <c r="D7" s="37" t="s">
        <v>64</v>
      </c>
      <c r="E7" s="38" t="s">
        <v>86</v>
      </c>
      <c r="F7" s="39">
        <v>0.9586244877923532</v>
      </c>
      <c r="G7" s="40">
        <v>95.89999999999999</v>
      </c>
      <c r="H7" s="41"/>
      <c r="I7" s="39"/>
      <c r="J7" s="40"/>
    </row>
    <row r="8" spans="1:10" s="25" customFormat="1" ht="36.75" customHeight="1">
      <c r="A8" s="42"/>
      <c r="B8" s="202" t="s">
        <v>122</v>
      </c>
      <c r="C8" s="37" t="s">
        <v>61</v>
      </c>
      <c r="D8" s="37" t="s">
        <v>65</v>
      </c>
      <c r="E8" s="38" t="s">
        <v>86</v>
      </c>
      <c r="F8" s="39">
        <v>1.0726986225449333</v>
      </c>
      <c r="G8" s="40">
        <v>107.3</v>
      </c>
      <c r="H8" s="41"/>
      <c r="I8" s="39"/>
      <c r="J8" s="40"/>
    </row>
    <row r="9" spans="1:10" s="25" customFormat="1" ht="31.5" customHeight="1">
      <c r="A9" s="42"/>
      <c r="B9" s="202" t="s">
        <v>123</v>
      </c>
      <c r="C9" s="37" t="s">
        <v>61</v>
      </c>
      <c r="D9" s="37" t="s">
        <v>66</v>
      </c>
      <c r="E9" s="38" t="s">
        <v>86</v>
      </c>
      <c r="F9" s="39">
        <v>1.0274358034438933</v>
      </c>
      <c r="G9" s="40">
        <v>102.69999999999999</v>
      </c>
      <c r="H9" s="41"/>
      <c r="I9" s="39"/>
      <c r="J9" s="40"/>
    </row>
    <row r="10" spans="1:237" s="25" customFormat="1" ht="44.25" customHeight="1">
      <c r="A10" s="42"/>
      <c r="B10" s="202" t="s">
        <v>277</v>
      </c>
      <c r="C10" s="37" t="s">
        <v>61</v>
      </c>
      <c r="D10" s="37" t="s">
        <v>67</v>
      </c>
      <c r="E10" s="38" t="s">
        <v>87</v>
      </c>
      <c r="F10" s="39">
        <v>0.9558479195666958</v>
      </c>
      <c r="G10" s="40">
        <v>104.60251046025105</v>
      </c>
      <c r="H10" s="41"/>
      <c r="I10" s="39"/>
      <c r="J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</row>
    <row r="11" spans="1:10" s="27" customFormat="1" ht="43.5" customHeight="1">
      <c r="A11" s="22"/>
      <c r="B11" s="202" t="s">
        <v>28</v>
      </c>
      <c r="C11" s="37" t="s">
        <v>61</v>
      </c>
      <c r="D11" s="37" t="s">
        <v>68</v>
      </c>
      <c r="E11" s="38" t="s">
        <v>27</v>
      </c>
      <c r="F11" s="39">
        <v>0.7122649046871468</v>
      </c>
      <c r="G11" s="40">
        <v>140.4494382022472</v>
      </c>
      <c r="H11" s="41"/>
      <c r="I11" s="39"/>
      <c r="J11" s="40"/>
    </row>
    <row r="12" spans="1:10" s="27" customFormat="1" ht="41.25" customHeight="1">
      <c r="A12" s="22"/>
      <c r="B12" s="202" t="s">
        <v>29</v>
      </c>
      <c r="C12" s="37" t="s">
        <v>61</v>
      </c>
      <c r="D12" s="37" t="s">
        <v>69</v>
      </c>
      <c r="E12" s="38" t="s">
        <v>27</v>
      </c>
      <c r="F12" s="39">
        <v>0.6854074542008844</v>
      </c>
      <c r="G12" s="40">
        <v>145.985401459854</v>
      </c>
      <c r="H12" s="41"/>
      <c r="I12" s="39"/>
      <c r="J12" s="40"/>
    </row>
    <row r="13" spans="1:10" s="28" customFormat="1" ht="13.5">
      <c r="A13" s="43"/>
      <c r="B13" s="205" t="s">
        <v>285</v>
      </c>
      <c r="C13" s="202"/>
      <c r="D13" s="202"/>
      <c r="E13" s="38"/>
      <c r="F13" s="302"/>
      <c r="G13" s="302"/>
      <c r="H13" s="44"/>
      <c r="I13" s="39"/>
      <c r="J13" s="40"/>
    </row>
    <row r="14" spans="1:10" ht="14.25">
      <c r="A14" s="22"/>
      <c r="B14" s="206" t="s">
        <v>286</v>
      </c>
      <c r="C14" s="29"/>
      <c r="D14" s="29"/>
      <c r="E14" s="33"/>
      <c r="F14" s="302"/>
      <c r="G14" s="302"/>
      <c r="H14" s="44"/>
      <c r="I14" s="39"/>
      <c r="J14" s="40"/>
    </row>
    <row r="15" spans="1:10" ht="12.75">
      <c r="A15" s="22"/>
      <c r="B15" s="303" t="s">
        <v>331</v>
      </c>
      <c r="C15" s="204"/>
      <c r="D15" s="204"/>
      <c r="E15" s="204"/>
      <c r="F15" s="302"/>
      <c r="G15" s="302"/>
      <c r="H15" s="44"/>
      <c r="I15" s="39"/>
      <c r="J15" s="40"/>
    </row>
    <row r="16" spans="1:10" ht="12.75">
      <c r="A16" s="22"/>
      <c r="B16" s="303" t="s">
        <v>363</v>
      </c>
      <c r="C16" s="204"/>
      <c r="D16" s="204"/>
      <c r="E16" s="204"/>
      <c r="F16" s="204"/>
      <c r="G16" s="204"/>
      <c r="H16" s="44"/>
      <c r="I16" s="39"/>
      <c r="J16" s="40"/>
    </row>
    <row r="17" spans="1:10" ht="12.75">
      <c r="A17" s="22"/>
      <c r="B17" s="303" t="s">
        <v>362</v>
      </c>
      <c r="C17" s="204"/>
      <c r="D17" s="204"/>
      <c r="E17" s="204"/>
      <c r="F17" s="204"/>
      <c r="G17" s="204"/>
      <c r="I17" s="39"/>
      <c r="J17" s="40"/>
    </row>
    <row r="18" spans="2:10" ht="12.75">
      <c r="B18" s="304" t="s">
        <v>287</v>
      </c>
      <c r="C18" s="31"/>
      <c r="D18" s="31"/>
      <c r="F18" s="302"/>
      <c r="G18" s="302"/>
      <c r="H18" s="132"/>
      <c r="I18" s="39"/>
      <c r="J18" s="40"/>
    </row>
    <row r="19" spans="2:10" ht="12.75">
      <c r="B19" s="31"/>
      <c r="C19" s="31"/>
      <c r="D19" s="31"/>
      <c r="F19" s="302"/>
      <c r="G19" s="302"/>
      <c r="I19" s="39"/>
      <c r="J19" s="40"/>
    </row>
    <row r="20" spans="2:10" ht="12.75" customHeight="1">
      <c r="B20" s="45"/>
      <c r="C20" s="45"/>
      <c r="D20" s="45"/>
      <c r="I20" s="39"/>
      <c r="J20" s="40"/>
    </row>
    <row r="21" spans="9:10" ht="37.5" customHeight="1">
      <c r="I21" s="39"/>
      <c r="J21" s="40"/>
    </row>
    <row r="22" spans="9:10" ht="37.5" customHeight="1">
      <c r="I22" s="39"/>
      <c r="J22" s="40"/>
    </row>
    <row r="23" spans="9:10" ht="37.5" customHeight="1">
      <c r="I23" s="39"/>
      <c r="J23" s="40"/>
    </row>
    <row r="24" spans="9:10" ht="37.5" customHeight="1">
      <c r="I24" s="39"/>
      <c r="J24" s="40"/>
    </row>
    <row r="25" spans="9:10" ht="37.5" customHeight="1">
      <c r="I25" s="39"/>
      <c r="J25" s="40"/>
    </row>
    <row r="26" spans="9:10" ht="37.5" customHeight="1">
      <c r="I26" s="175"/>
      <c r="J26" s="176"/>
    </row>
    <row r="27" spans="9:10" ht="37.5" customHeight="1">
      <c r="I27" s="174"/>
      <c r="J27" s="177"/>
    </row>
    <row r="28" spans="9:10" ht="37.5" customHeight="1">
      <c r="I28" s="39"/>
      <c r="J28" s="40"/>
    </row>
    <row r="29" spans="9:10" ht="37.5" customHeight="1">
      <c r="I29" s="39"/>
      <c r="J29" s="40"/>
    </row>
    <row r="30" spans="9:10" ht="37.5" customHeight="1">
      <c r="I30" s="39"/>
      <c r="J30" s="40"/>
    </row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>
      <c r="F49" s="101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A45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4.421875" style="33" customWidth="1"/>
    <col min="2" max="2" width="110.00390625" style="31" customWidth="1"/>
    <col min="3" max="3" width="32.00390625" style="31" customWidth="1"/>
    <col min="4" max="5" width="14.140625" style="302" customWidth="1"/>
    <col min="6" max="6" width="15.140625" style="302" customWidth="1"/>
    <col min="7" max="16384" width="11.421875" style="33" customWidth="1"/>
  </cols>
  <sheetData>
    <row r="1" spans="1:6" ht="15.75">
      <c r="A1" s="18" t="s">
        <v>57</v>
      </c>
      <c r="B1" s="21"/>
      <c r="C1" s="22"/>
      <c r="D1" s="33"/>
      <c r="E1" s="33"/>
      <c r="F1" s="33"/>
    </row>
    <row r="2" spans="2:6" ht="12.75">
      <c r="B2" s="24"/>
      <c r="C2" s="24"/>
      <c r="D2" s="24"/>
      <c r="E2" s="24"/>
      <c r="F2" s="24"/>
    </row>
    <row r="3" spans="2:6" ht="14.25">
      <c r="B3" s="460" t="s">
        <v>365</v>
      </c>
      <c r="C3" s="460"/>
      <c r="D3" s="460"/>
      <c r="E3" s="460"/>
      <c r="F3" s="460"/>
    </row>
    <row r="4" spans="2:6" ht="14.25">
      <c r="B4" s="460" t="s">
        <v>424</v>
      </c>
      <c r="C4" s="460"/>
      <c r="D4" s="460"/>
      <c r="E4" s="460"/>
      <c r="F4" s="460"/>
    </row>
    <row r="5" spans="1:6" ht="25.5" customHeight="1">
      <c r="A5" s="34"/>
      <c r="B5" s="35" t="s">
        <v>24</v>
      </c>
      <c r="C5" s="35" t="s">
        <v>124</v>
      </c>
      <c r="D5" s="35" t="s">
        <v>30</v>
      </c>
      <c r="E5" s="35" t="s">
        <v>31</v>
      </c>
      <c r="F5" s="35" t="s">
        <v>121</v>
      </c>
    </row>
    <row r="6" spans="1:235" s="403" customFormat="1" ht="15" customHeight="1">
      <c r="A6" s="36"/>
      <c r="B6" s="202" t="s">
        <v>32</v>
      </c>
      <c r="C6" s="38" t="s">
        <v>23</v>
      </c>
      <c r="D6" s="40">
        <v>63.65503080082136</v>
      </c>
      <c r="E6" s="40">
        <v>70.47353760445682</v>
      </c>
      <c r="F6" s="40">
        <v>110.67503924646782</v>
      </c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  <c r="DK6" s="402"/>
      <c r="DL6" s="402"/>
      <c r="DM6" s="402"/>
      <c r="DN6" s="402"/>
      <c r="DO6" s="402"/>
      <c r="DP6" s="402"/>
      <c r="DQ6" s="402"/>
      <c r="DR6" s="402"/>
      <c r="DS6" s="402"/>
      <c r="DT6" s="402"/>
      <c r="DU6" s="402"/>
      <c r="DV6" s="402"/>
      <c r="DW6" s="402"/>
      <c r="DX6" s="402"/>
      <c r="DY6" s="402"/>
      <c r="DZ6" s="402"/>
      <c r="EA6" s="402"/>
      <c r="EB6" s="402"/>
      <c r="EC6" s="402"/>
      <c r="ED6" s="402"/>
      <c r="EE6" s="402"/>
      <c r="EF6" s="402"/>
      <c r="EG6" s="402"/>
      <c r="EH6" s="402"/>
      <c r="EI6" s="402"/>
      <c r="EJ6" s="402"/>
      <c r="EK6" s="402"/>
      <c r="EL6" s="402"/>
      <c r="EM6" s="402"/>
      <c r="EN6" s="402"/>
      <c r="EO6" s="402"/>
      <c r="EP6" s="402"/>
      <c r="EQ6" s="402"/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402"/>
      <c r="FL6" s="402"/>
      <c r="FM6" s="402"/>
      <c r="FN6" s="402"/>
      <c r="FO6" s="402"/>
      <c r="FP6" s="402"/>
      <c r="FQ6" s="402"/>
      <c r="FR6" s="402"/>
      <c r="FS6" s="402"/>
      <c r="FT6" s="402"/>
      <c r="FU6" s="402"/>
      <c r="FV6" s="402"/>
      <c r="FW6" s="402"/>
      <c r="FX6" s="402"/>
      <c r="FY6" s="402"/>
      <c r="FZ6" s="402"/>
      <c r="GA6" s="402"/>
      <c r="GB6" s="402"/>
      <c r="GC6" s="402"/>
      <c r="GD6" s="402"/>
      <c r="GE6" s="402"/>
      <c r="GF6" s="402"/>
      <c r="GG6" s="402"/>
      <c r="GH6" s="402"/>
      <c r="GI6" s="402"/>
      <c r="GJ6" s="402"/>
      <c r="GK6" s="402"/>
      <c r="GL6" s="402"/>
      <c r="GM6" s="402"/>
      <c r="GN6" s="402"/>
      <c r="GO6" s="402"/>
      <c r="GP6" s="402"/>
      <c r="GQ6" s="402"/>
      <c r="GR6" s="402"/>
      <c r="GS6" s="402"/>
      <c r="GT6" s="402"/>
      <c r="GU6" s="402"/>
      <c r="GV6" s="402"/>
      <c r="GW6" s="402"/>
      <c r="GX6" s="402"/>
      <c r="GY6" s="402"/>
      <c r="GZ6" s="402"/>
      <c r="HA6" s="402"/>
      <c r="HB6" s="402"/>
      <c r="HC6" s="402"/>
      <c r="HD6" s="402"/>
      <c r="HE6" s="402"/>
      <c r="HF6" s="402"/>
      <c r="HG6" s="402"/>
      <c r="HH6" s="402"/>
      <c r="HI6" s="402"/>
      <c r="HJ6" s="402"/>
      <c r="HK6" s="402"/>
      <c r="HL6" s="402"/>
      <c r="HM6" s="402"/>
      <c r="HN6" s="402"/>
      <c r="HO6" s="402"/>
      <c r="HP6" s="402"/>
      <c r="HQ6" s="402"/>
      <c r="HR6" s="402"/>
      <c r="HS6" s="402"/>
      <c r="HT6" s="402"/>
      <c r="HU6" s="402"/>
      <c r="HV6" s="402"/>
      <c r="HW6" s="402"/>
      <c r="HX6" s="402"/>
      <c r="HY6" s="402"/>
      <c r="HZ6" s="402"/>
      <c r="IA6" s="402"/>
    </row>
    <row r="7" spans="1:6" s="402" customFormat="1" ht="15" customHeight="1">
      <c r="A7" s="42"/>
      <c r="B7" s="202" t="s">
        <v>289</v>
      </c>
      <c r="C7" s="38" t="s">
        <v>23</v>
      </c>
      <c r="D7" s="40">
        <v>68.00581712415924</v>
      </c>
      <c r="E7" s="40">
        <v>60.47120418848168</v>
      </c>
      <c r="F7" s="40">
        <v>88.97058823529412</v>
      </c>
    </row>
    <row r="8" spans="1:9" s="402" customFormat="1" ht="15" customHeight="1">
      <c r="A8" s="42"/>
      <c r="B8" s="202" t="s">
        <v>89</v>
      </c>
      <c r="C8" s="38" t="s">
        <v>23</v>
      </c>
      <c r="D8" s="40">
        <v>71.7</v>
      </c>
      <c r="E8" s="40">
        <v>73.19587628865979</v>
      </c>
      <c r="F8" s="40">
        <v>102.09205020920501</v>
      </c>
      <c r="I8" s="179"/>
    </row>
    <row r="9" spans="1:235" s="402" customFormat="1" ht="15" customHeight="1">
      <c r="A9" s="42"/>
      <c r="B9" s="202" t="s">
        <v>366</v>
      </c>
      <c r="C9" s="38" t="s">
        <v>23</v>
      </c>
      <c r="D9" s="40">
        <v>40.32258064516129</v>
      </c>
      <c r="E9" s="40">
        <v>50</v>
      </c>
      <c r="F9" s="40">
        <v>124.0694789081886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04"/>
      <c r="FL9" s="404"/>
      <c r="FM9" s="404"/>
      <c r="FN9" s="404"/>
      <c r="FO9" s="404"/>
      <c r="FP9" s="404"/>
      <c r="FQ9" s="404"/>
      <c r="FR9" s="404"/>
      <c r="FS9" s="404"/>
      <c r="FT9" s="404"/>
      <c r="FU9" s="404"/>
      <c r="FV9" s="404"/>
      <c r="FW9" s="404"/>
      <c r="FX9" s="404"/>
      <c r="FY9" s="404"/>
      <c r="FZ9" s="404"/>
      <c r="GA9" s="404"/>
      <c r="GB9" s="404"/>
      <c r="GC9" s="404"/>
      <c r="GD9" s="404"/>
      <c r="GE9" s="404"/>
      <c r="GF9" s="404"/>
      <c r="GG9" s="404"/>
      <c r="GH9" s="404"/>
      <c r="GI9" s="404"/>
      <c r="GJ9" s="404"/>
      <c r="GK9" s="404"/>
      <c r="GL9" s="404"/>
      <c r="GM9" s="404"/>
      <c r="GN9" s="404"/>
      <c r="GO9" s="404"/>
      <c r="GP9" s="404"/>
      <c r="GQ9" s="404"/>
      <c r="GR9" s="404"/>
      <c r="GS9" s="404"/>
      <c r="GT9" s="404"/>
      <c r="GU9" s="404"/>
      <c r="GV9" s="404"/>
      <c r="GW9" s="404"/>
      <c r="GX9" s="404"/>
      <c r="GY9" s="404"/>
      <c r="GZ9" s="404"/>
      <c r="HA9" s="404"/>
      <c r="HB9" s="404"/>
      <c r="HC9" s="404"/>
      <c r="HD9" s="404"/>
      <c r="HE9" s="404"/>
      <c r="HF9" s="404"/>
      <c r="HG9" s="404"/>
      <c r="HH9" s="404"/>
      <c r="HI9" s="404"/>
      <c r="HJ9" s="404"/>
      <c r="HK9" s="404"/>
      <c r="HL9" s="404"/>
      <c r="HM9" s="404"/>
      <c r="HN9" s="404"/>
      <c r="HO9" s="404"/>
      <c r="HP9" s="404"/>
      <c r="HQ9" s="404"/>
      <c r="HR9" s="404"/>
      <c r="HS9" s="404"/>
      <c r="HT9" s="404"/>
      <c r="HU9" s="404"/>
      <c r="HV9" s="404"/>
      <c r="HW9" s="404"/>
      <c r="HX9" s="404"/>
      <c r="HY9" s="404"/>
      <c r="HZ9" s="404"/>
      <c r="IA9" s="404"/>
    </row>
    <row r="10" spans="1:6" s="404" customFormat="1" ht="15" customHeight="1">
      <c r="A10" s="22"/>
      <c r="B10" s="202" t="s">
        <v>33</v>
      </c>
      <c r="C10" s="38" t="s">
        <v>16</v>
      </c>
      <c r="D10" s="40">
        <v>42789.6</v>
      </c>
      <c r="E10" s="40">
        <v>66666.9963981</v>
      </c>
      <c r="F10" s="40">
        <v>155.80187709162973</v>
      </c>
    </row>
    <row r="11" spans="1:235" s="404" customFormat="1" ht="15" customHeight="1">
      <c r="A11" s="22"/>
      <c r="B11" s="202" t="s">
        <v>290</v>
      </c>
      <c r="C11" s="38" t="s">
        <v>16</v>
      </c>
      <c r="D11" s="40">
        <v>36458.173964</v>
      </c>
      <c r="E11" s="40">
        <v>41303.17956</v>
      </c>
      <c r="F11" s="40">
        <v>113.28919145761446</v>
      </c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5"/>
      <c r="FL11" s="405"/>
      <c r="FM11" s="405"/>
      <c r="FN11" s="405"/>
      <c r="FO11" s="405"/>
      <c r="FP11" s="405"/>
      <c r="FQ11" s="405"/>
      <c r="FR11" s="405"/>
      <c r="FS11" s="405"/>
      <c r="FT11" s="405"/>
      <c r="FU11" s="405"/>
      <c r="FV11" s="405"/>
      <c r="FW11" s="405"/>
      <c r="FX11" s="405"/>
      <c r="FY11" s="405"/>
      <c r="FZ11" s="405"/>
      <c r="GA11" s="405"/>
      <c r="GB11" s="405"/>
      <c r="GC11" s="405"/>
      <c r="GD11" s="405"/>
      <c r="GE11" s="405"/>
      <c r="GF11" s="405"/>
      <c r="GG11" s="405"/>
      <c r="GH11" s="405"/>
      <c r="GI11" s="405"/>
      <c r="GJ11" s="405"/>
      <c r="GK11" s="405"/>
      <c r="GL11" s="405"/>
      <c r="GM11" s="405"/>
      <c r="GN11" s="405"/>
      <c r="GO11" s="405"/>
      <c r="GP11" s="405"/>
      <c r="GQ11" s="405"/>
      <c r="GR11" s="405"/>
      <c r="GS11" s="405"/>
      <c r="GT11" s="405"/>
      <c r="GU11" s="405"/>
      <c r="GV11" s="405"/>
      <c r="GW11" s="405"/>
      <c r="GX11" s="405"/>
      <c r="GY11" s="405"/>
      <c r="GZ11" s="405"/>
      <c r="HA11" s="405"/>
      <c r="HB11" s="405"/>
      <c r="HC11" s="405"/>
      <c r="HD11" s="405"/>
      <c r="HE11" s="405"/>
      <c r="HF11" s="405"/>
      <c r="HG11" s="405"/>
      <c r="HH11" s="405"/>
      <c r="HI11" s="405"/>
      <c r="HJ11" s="405"/>
      <c r="HK11" s="405"/>
      <c r="HL11" s="405"/>
      <c r="HM11" s="405"/>
      <c r="HN11" s="405"/>
      <c r="HO11" s="405"/>
      <c r="HP11" s="405"/>
      <c r="HQ11" s="405"/>
      <c r="HR11" s="405"/>
      <c r="HS11" s="405"/>
      <c r="HT11" s="405"/>
      <c r="HU11" s="405"/>
      <c r="HV11" s="405"/>
      <c r="HW11" s="405"/>
      <c r="HX11" s="405"/>
      <c r="HY11" s="405"/>
      <c r="HZ11" s="405"/>
      <c r="IA11" s="405"/>
    </row>
    <row r="12" spans="1:6" s="405" customFormat="1" ht="15" customHeight="1">
      <c r="A12" s="43"/>
      <c r="B12" s="202" t="s">
        <v>90</v>
      </c>
      <c r="C12" s="38" t="s">
        <v>16</v>
      </c>
      <c r="D12" s="40">
        <v>16832.750426</v>
      </c>
      <c r="E12" s="40">
        <v>24297.292864799994</v>
      </c>
      <c r="F12" s="40">
        <v>144.34496934556344</v>
      </c>
    </row>
    <row r="13" spans="1:6" s="405" customFormat="1" ht="15" customHeight="1">
      <c r="A13" s="43"/>
      <c r="B13" s="202" t="s">
        <v>367</v>
      </c>
      <c r="C13" s="38" t="s">
        <v>16</v>
      </c>
      <c r="D13" s="40">
        <v>1275.7</v>
      </c>
      <c r="E13" s="40">
        <v>8415.8103</v>
      </c>
      <c r="F13" s="332">
        <v>659.7005565571842</v>
      </c>
    </row>
    <row r="14" spans="1:6" s="405" customFormat="1" ht="15" customHeight="1">
      <c r="A14" s="43"/>
      <c r="B14" s="202" t="s">
        <v>368</v>
      </c>
      <c r="C14" s="38" t="s">
        <v>16</v>
      </c>
      <c r="D14" s="40">
        <v>32500</v>
      </c>
      <c r="E14" s="40">
        <v>40995.88812445</v>
      </c>
      <c r="F14" s="40">
        <v>126.14123076923077</v>
      </c>
    </row>
    <row r="15" spans="1:6" s="405" customFormat="1" ht="15" customHeight="1">
      <c r="A15" s="43"/>
      <c r="B15" s="202" t="s">
        <v>349</v>
      </c>
      <c r="C15" s="38" t="s">
        <v>39</v>
      </c>
      <c r="D15" s="333">
        <v>9.1</v>
      </c>
      <c r="E15" s="333">
        <v>9.15</v>
      </c>
      <c r="F15" s="332">
        <v>100.54945054945055</v>
      </c>
    </row>
    <row r="16" spans="1:6" s="405" customFormat="1" ht="15" customHeight="1">
      <c r="A16" s="43"/>
      <c r="B16" s="202" t="s">
        <v>34</v>
      </c>
      <c r="C16" s="38" t="s">
        <v>35</v>
      </c>
      <c r="D16" s="333">
        <v>0.47857716868703537</v>
      </c>
      <c r="E16" s="333">
        <v>0.5471119347810882</v>
      </c>
      <c r="F16" s="332">
        <v>87.27272727272727</v>
      </c>
    </row>
    <row r="17" spans="1:6" s="405" customFormat="1" ht="15" customHeight="1">
      <c r="A17" s="43"/>
      <c r="B17" s="202" t="s">
        <v>36</v>
      </c>
      <c r="C17" s="38" t="s">
        <v>35</v>
      </c>
      <c r="D17" s="333">
        <v>0.3604434993531335</v>
      </c>
      <c r="E17" s="333">
        <v>0.33891224868416564</v>
      </c>
      <c r="F17" s="332">
        <v>105.88235294117646</v>
      </c>
    </row>
    <row r="18" spans="1:6" s="405" customFormat="1" ht="24">
      <c r="A18" s="43"/>
      <c r="B18" s="202" t="s">
        <v>369</v>
      </c>
      <c r="C18" s="38" t="s">
        <v>16</v>
      </c>
      <c r="D18" s="332">
        <v>133.37240143369175</v>
      </c>
      <c r="E18" s="332">
        <v>179.2172907822727</v>
      </c>
      <c r="F18" s="332">
        <v>134.33283358320838</v>
      </c>
    </row>
    <row r="19" spans="1:6" s="405" customFormat="1" ht="24">
      <c r="A19" s="43"/>
      <c r="B19" s="202" t="s">
        <v>370</v>
      </c>
      <c r="C19" s="38" t="s">
        <v>37</v>
      </c>
      <c r="D19" s="40">
        <v>1835.0665428659859</v>
      </c>
      <c r="E19" s="40">
        <v>1995.1021552625596</v>
      </c>
      <c r="F19" s="40">
        <v>108.71887090621765</v>
      </c>
    </row>
    <row r="20" spans="1:6" s="405" customFormat="1" ht="15" customHeight="1">
      <c r="A20" s="43"/>
      <c r="B20" s="202" t="s">
        <v>371</v>
      </c>
      <c r="C20" s="38" t="s">
        <v>37</v>
      </c>
      <c r="D20" s="40">
        <v>11685.647208121829</v>
      </c>
      <c r="E20" s="40">
        <v>16376.172607879926</v>
      </c>
      <c r="F20" s="40">
        <v>140.14000136920654</v>
      </c>
    </row>
    <row r="21" spans="1:6" s="405" customFormat="1" ht="15" customHeight="1">
      <c r="A21" s="43"/>
      <c r="B21" s="330" t="s">
        <v>372</v>
      </c>
      <c r="C21" s="331" t="s">
        <v>37</v>
      </c>
      <c r="D21" s="40">
        <v>5546.5</v>
      </c>
      <c r="E21" s="40">
        <v>26632.310920886077</v>
      </c>
      <c r="F21" s="40">
        <v>480.16406742991074</v>
      </c>
    </row>
    <row r="22" spans="1:6" s="405" customFormat="1" ht="15" customHeight="1">
      <c r="A22" s="43"/>
      <c r="B22" s="207" t="s">
        <v>332</v>
      </c>
      <c r="C22" s="331" t="s">
        <v>61</v>
      </c>
      <c r="D22" s="31">
        <v>1.06</v>
      </c>
      <c r="E22" s="406">
        <v>1.0112789361300565</v>
      </c>
      <c r="F22" s="407">
        <v>95.28301886792453</v>
      </c>
    </row>
    <row r="23" spans="1:6" s="405" customFormat="1" ht="15" customHeight="1">
      <c r="A23" s="43"/>
      <c r="B23" s="207" t="s">
        <v>91</v>
      </c>
      <c r="C23" s="331" t="s">
        <v>38</v>
      </c>
      <c r="D23" s="38">
        <v>5500</v>
      </c>
      <c r="E23" s="38">
        <v>8096</v>
      </c>
      <c r="F23" s="40">
        <v>147.2</v>
      </c>
    </row>
    <row r="24" spans="1:6" ht="15" customHeight="1">
      <c r="A24" s="22"/>
      <c r="B24" s="207" t="s">
        <v>58</v>
      </c>
      <c r="C24" s="331" t="s">
        <v>59</v>
      </c>
      <c r="D24" s="407">
        <v>6</v>
      </c>
      <c r="E24" s="31">
        <v>4.62</v>
      </c>
      <c r="F24" s="40">
        <v>129.87012987012986</v>
      </c>
    </row>
    <row r="25" spans="1:6" ht="15" customHeight="1">
      <c r="A25" s="22"/>
      <c r="B25" s="207" t="s">
        <v>373</v>
      </c>
      <c r="C25" s="331" t="s">
        <v>39</v>
      </c>
      <c r="D25" s="31">
        <v>8.4</v>
      </c>
      <c r="E25" s="407">
        <v>8.475</v>
      </c>
      <c r="F25" s="40">
        <v>100.95238095238095</v>
      </c>
    </row>
    <row r="26" spans="1:6" ht="15" customHeight="1">
      <c r="A26" s="22"/>
      <c r="B26" s="207" t="s">
        <v>350</v>
      </c>
      <c r="C26" s="331" t="s">
        <v>39</v>
      </c>
      <c r="D26" s="31">
        <v>7.8</v>
      </c>
      <c r="E26" s="407">
        <v>8.125</v>
      </c>
      <c r="F26" s="40">
        <v>104.23076923076925</v>
      </c>
    </row>
    <row r="27" spans="2:6" ht="15" customHeight="1">
      <c r="B27" s="207" t="s">
        <v>333</v>
      </c>
      <c r="C27" s="331" t="s">
        <v>61</v>
      </c>
      <c r="D27" s="406">
        <v>1.1052</v>
      </c>
      <c r="E27" s="406">
        <v>1.1941811796875308</v>
      </c>
      <c r="F27" s="40">
        <v>107.2072072072072</v>
      </c>
    </row>
    <row r="28" spans="2:6" ht="15" customHeight="1">
      <c r="B28" s="207" t="s">
        <v>374</v>
      </c>
      <c r="C28" s="331" t="s">
        <v>23</v>
      </c>
      <c r="D28" s="407">
        <v>57.000040474359494</v>
      </c>
      <c r="E28" s="407">
        <v>50.09829327137879</v>
      </c>
      <c r="F28" s="407">
        <v>87.89473684210526</v>
      </c>
    </row>
    <row r="29" spans="2:6" ht="15" customHeight="1">
      <c r="B29" s="207" t="s">
        <v>40</v>
      </c>
      <c r="C29" s="331" t="s">
        <v>23</v>
      </c>
      <c r="D29" s="407">
        <v>55.52</v>
      </c>
      <c r="E29" s="407">
        <v>53.86996904024768</v>
      </c>
      <c r="F29" s="407">
        <v>97.11711711711712</v>
      </c>
    </row>
    <row r="30" spans="2:6" ht="15" customHeight="1">
      <c r="B30" s="207" t="s">
        <v>351</v>
      </c>
      <c r="C30" s="331" t="s">
        <v>16</v>
      </c>
      <c r="D30" s="407">
        <v>74.60810928961749</v>
      </c>
      <c r="E30" s="407">
        <v>78.98298150034086</v>
      </c>
      <c r="F30" s="407">
        <v>105.89812332439679</v>
      </c>
    </row>
    <row r="31" spans="2:6" ht="15" customHeight="1">
      <c r="B31" s="207" t="s">
        <v>41</v>
      </c>
      <c r="C31" s="331" t="s">
        <v>23</v>
      </c>
      <c r="D31" s="407">
        <v>94</v>
      </c>
      <c r="E31" s="407">
        <v>93.90409253161405</v>
      </c>
      <c r="F31" s="407">
        <v>99.8936170212766</v>
      </c>
    </row>
    <row r="32" spans="2:6" ht="15" customHeight="1">
      <c r="B32" s="207" t="s">
        <v>42</v>
      </c>
      <c r="C32" s="331" t="s">
        <v>43</v>
      </c>
      <c r="D32" s="407">
        <v>95</v>
      </c>
      <c r="E32" s="406">
        <v>94.47174618686957</v>
      </c>
      <c r="F32" s="407">
        <v>99.47368421052632</v>
      </c>
    </row>
    <row r="33" spans="2:6" ht="15" customHeight="1">
      <c r="B33" s="207" t="s">
        <v>44</v>
      </c>
      <c r="C33" s="331" t="s">
        <v>43</v>
      </c>
      <c r="D33" s="407">
        <v>88</v>
      </c>
      <c r="E33" s="407">
        <v>87.4953353374106</v>
      </c>
      <c r="F33" s="407">
        <v>99.43181818181819</v>
      </c>
    </row>
    <row r="34" spans="2:6" ht="15" customHeight="1">
      <c r="B34" s="207" t="s">
        <v>444</v>
      </c>
      <c r="C34" s="331" t="s">
        <v>43</v>
      </c>
      <c r="D34" s="407">
        <v>87</v>
      </c>
      <c r="E34" s="407">
        <v>84.5</v>
      </c>
      <c r="F34" s="407">
        <v>97.1264367816092</v>
      </c>
    </row>
    <row r="35" spans="4:6" ht="12.75">
      <c r="D35" s="304"/>
      <c r="E35" s="304"/>
      <c r="F35" s="304"/>
    </row>
    <row r="36" spans="2:6" ht="12.75">
      <c r="B36" s="334" t="s">
        <v>286</v>
      </c>
      <c r="D36" s="304"/>
      <c r="E36" s="304"/>
      <c r="F36" s="304"/>
    </row>
    <row r="37" spans="2:6" ht="14.25">
      <c r="B37" s="335" t="s">
        <v>352</v>
      </c>
      <c r="D37" s="304"/>
      <c r="E37" s="304"/>
      <c r="F37" s="304"/>
    </row>
    <row r="38" spans="2:6" ht="12.75">
      <c r="B38" s="335" t="s">
        <v>426</v>
      </c>
      <c r="D38" s="304"/>
      <c r="E38" s="304"/>
      <c r="F38" s="304"/>
    </row>
    <row r="39" spans="2:6" ht="12.75">
      <c r="B39" s="335" t="s">
        <v>353</v>
      </c>
      <c r="D39" s="304"/>
      <c r="E39" s="304"/>
      <c r="F39" s="304"/>
    </row>
    <row r="40" spans="2:6" ht="14.25">
      <c r="B40" s="335" t="s">
        <v>425</v>
      </c>
      <c r="D40" s="304"/>
      <c r="E40" s="304"/>
      <c r="F40" s="304"/>
    </row>
    <row r="41" spans="2:6" ht="14.25">
      <c r="B41" s="335" t="s">
        <v>375</v>
      </c>
      <c r="D41" s="304"/>
      <c r="E41" s="304"/>
      <c r="F41" s="304"/>
    </row>
    <row r="42" spans="2:6" ht="15.75">
      <c r="B42" s="336" t="s">
        <v>445</v>
      </c>
      <c r="D42" s="304"/>
      <c r="E42" s="304"/>
      <c r="F42" s="304"/>
    </row>
    <row r="43" spans="2:6" ht="12.75">
      <c r="B43" s="336" t="s">
        <v>291</v>
      </c>
      <c r="D43" s="304"/>
      <c r="E43" s="304"/>
      <c r="F43" s="304"/>
    </row>
    <row r="44" spans="2:6" ht="12.75">
      <c r="B44" s="337" t="s">
        <v>287</v>
      </c>
      <c r="D44" s="304"/>
      <c r="E44" s="304"/>
      <c r="F44" s="304"/>
    </row>
    <row r="45" ht="12.75">
      <c r="F45" s="304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62" customWidth="1"/>
  </cols>
  <sheetData>
    <row r="1" spans="1:2" ht="15.75">
      <c r="A1" s="18" t="s">
        <v>57</v>
      </c>
      <c r="B1" s="21"/>
    </row>
    <row r="2" spans="1:2" ht="15.75">
      <c r="A2" s="23"/>
      <c r="B2" s="24"/>
    </row>
    <row r="3" spans="2:12" ht="15" customHeight="1">
      <c r="B3" s="452" t="s">
        <v>120</v>
      </c>
      <c r="C3" s="452"/>
      <c r="D3" s="452"/>
      <c r="E3" s="452"/>
      <c r="F3" s="452"/>
      <c r="H3"/>
      <c r="I3"/>
      <c r="J3"/>
      <c r="K3"/>
      <c r="L3"/>
    </row>
    <row r="4" spans="2:12" ht="15" customHeight="1">
      <c r="B4" s="452" t="s">
        <v>409</v>
      </c>
      <c r="C4" s="452"/>
      <c r="D4" s="452"/>
      <c r="E4" s="452"/>
      <c r="F4" s="452"/>
      <c r="H4"/>
      <c r="I4"/>
      <c r="J4"/>
      <c r="K4"/>
      <c r="L4"/>
    </row>
    <row r="5" spans="2:12" ht="27"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H5"/>
      <c r="I5"/>
      <c r="J5"/>
      <c r="K5"/>
      <c r="L5"/>
    </row>
    <row r="6" spans="2:12" ht="15.75">
      <c r="B6" s="37" t="s">
        <v>309</v>
      </c>
      <c r="C6" s="38">
        <v>29657</v>
      </c>
      <c r="D6" s="63">
        <v>103</v>
      </c>
      <c r="E6" s="64">
        <v>4085</v>
      </c>
      <c r="F6" s="64">
        <f>SUM(C6:E6)</f>
        <v>33845</v>
      </c>
      <c r="H6"/>
      <c r="I6"/>
      <c r="J6"/>
      <c r="K6"/>
      <c r="L6"/>
    </row>
    <row r="7" spans="2:12" ht="15.75">
      <c r="B7" s="37" t="s">
        <v>310</v>
      </c>
      <c r="C7" s="38">
        <v>32154</v>
      </c>
      <c r="D7" s="63">
        <v>204</v>
      </c>
      <c r="E7" s="64">
        <v>2300</v>
      </c>
      <c r="F7" s="64">
        <f aca="true" t="shared" si="0" ref="F7:F15">SUM(C7:E7)</f>
        <v>34658</v>
      </c>
      <c r="H7"/>
      <c r="I7"/>
      <c r="J7"/>
      <c r="K7"/>
      <c r="L7"/>
    </row>
    <row r="8" spans="2:12" ht="15.75">
      <c r="B8" s="37" t="s">
        <v>311</v>
      </c>
      <c r="C8" s="38">
        <v>33135</v>
      </c>
      <c r="D8" s="63">
        <v>278</v>
      </c>
      <c r="E8" s="64">
        <v>2442</v>
      </c>
      <c r="F8" s="64">
        <f t="shared" si="0"/>
        <v>35855</v>
      </c>
      <c r="H8"/>
      <c r="I8"/>
      <c r="J8"/>
      <c r="K8"/>
      <c r="L8"/>
    </row>
    <row r="9" spans="2:12" ht="15.75">
      <c r="B9" s="37" t="s">
        <v>312</v>
      </c>
      <c r="C9" s="38">
        <v>33105</v>
      </c>
      <c r="D9" s="63">
        <v>259</v>
      </c>
      <c r="E9" s="64">
        <v>2354</v>
      </c>
      <c r="F9" s="64">
        <f t="shared" si="0"/>
        <v>35718</v>
      </c>
      <c r="H9"/>
      <c r="I9"/>
      <c r="J9"/>
      <c r="K9"/>
      <c r="L9"/>
    </row>
    <row r="10" spans="2:12" ht="15.75">
      <c r="B10" s="37" t="s">
        <v>313</v>
      </c>
      <c r="C10" s="38">
        <v>32666</v>
      </c>
      <c r="D10" s="63">
        <v>239</v>
      </c>
      <c r="E10" s="64">
        <v>3185</v>
      </c>
      <c r="F10" s="64">
        <f t="shared" si="0"/>
        <v>36090</v>
      </c>
      <c r="H10"/>
      <c r="I10"/>
      <c r="J10"/>
      <c r="K10"/>
      <c r="L10"/>
    </row>
    <row r="11" spans="2:12" ht="15.75">
      <c r="B11" s="37" t="s">
        <v>314</v>
      </c>
      <c r="C11" s="38">
        <v>32943</v>
      </c>
      <c r="D11" s="63">
        <v>221</v>
      </c>
      <c r="E11" s="64">
        <v>3198</v>
      </c>
      <c r="F11" s="64">
        <f t="shared" si="0"/>
        <v>36362</v>
      </c>
      <c r="H11"/>
      <c r="I11"/>
      <c r="J11"/>
      <c r="K11"/>
      <c r="L11"/>
    </row>
    <row r="12" spans="2:12" ht="15.75">
      <c r="B12" s="37" t="s">
        <v>315</v>
      </c>
      <c r="C12" s="38">
        <v>32872</v>
      </c>
      <c r="D12" s="63">
        <v>207</v>
      </c>
      <c r="E12" s="64">
        <v>3654</v>
      </c>
      <c r="F12" s="64">
        <f t="shared" si="0"/>
        <v>36733</v>
      </c>
      <c r="H12"/>
      <c r="I12"/>
      <c r="J12"/>
      <c r="K12"/>
      <c r="L12"/>
    </row>
    <row r="13" spans="2:12" ht="15.75">
      <c r="B13" s="37" t="s">
        <v>316</v>
      </c>
      <c r="C13" s="38">
        <v>33115</v>
      </c>
      <c r="D13" s="63">
        <v>203</v>
      </c>
      <c r="E13" s="64">
        <v>4082</v>
      </c>
      <c r="F13" s="64">
        <f t="shared" si="0"/>
        <v>37400</v>
      </c>
      <c r="H13"/>
      <c r="I13"/>
      <c r="J13"/>
      <c r="K13"/>
      <c r="L13"/>
    </row>
    <row r="14" spans="2:12" ht="15.75">
      <c r="B14" s="37" t="s">
        <v>317</v>
      </c>
      <c r="C14" s="38">
        <v>32723</v>
      </c>
      <c r="D14" s="63">
        <v>204</v>
      </c>
      <c r="E14" s="64">
        <v>3756</v>
      </c>
      <c r="F14" s="64">
        <f t="shared" si="0"/>
        <v>36683</v>
      </c>
      <c r="H14"/>
      <c r="I14"/>
      <c r="J14"/>
      <c r="K14"/>
      <c r="L14"/>
    </row>
    <row r="15" spans="2:12" ht="15.75">
      <c r="B15" s="37" t="s">
        <v>361</v>
      </c>
      <c r="C15" s="37">
        <v>32491</v>
      </c>
      <c r="D15" s="37">
        <v>206</v>
      </c>
      <c r="E15" s="64">
        <v>3331</v>
      </c>
      <c r="F15" s="64">
        <f t="shared" si="0"/>
        <v>36028</v>
      </c>
      <c r="H15"/>
      <c r="I15"/>
      <c r="J15"/>
      <c r="K15"/>
      <c r="L15"/>
    </row>
    <row r="16" spans="2:12" ht="15.75">
      <c r="B16" s="65"/>
      <c r="C16" s="65"/>
      <c r="D16" s="65"/>
      <c r="E16" s="65"/>
      <c r="F16" s="65"/>
      <c r="H16"/>
      <c r="I16"/>
      <c r="J16"/>
      <c r="K16"/>
      <c r="L16"/>
    </row>
    <row r="17" spans="8:12" ht="15.75">
      <c r="H17"/>
      <c r="I17"/>
      <c r="J17"/>
      <c r="K17"/>
      <c r="L17"/>
    </row>
    <row r="18" spans="8:12" ht="15.75">
      <c r="H18"/>
      <c r="I18"/>
      <c r="J18"/>
      <c r="K18"/>
      <c r="L18"/>
    </row>
    <row r="19" spans="8:12" ht="15.75">
      <c r="H19"/>
      <c r="I19"/>
      <c r="J19"/>
      <c r="K19"/>
      <c r="L19"/>
    </row>
    <row r="20" spans="2:12" ht="15.75">
      <c r="B20" s="60" t="s">
        <v>173</v>
      </c>
      <c r="H20"/>
      <c r="I20"/>
      <c r="J20"/>
      <c r="K20"/>
      <c r="L20"/>
    </row>
    <row r="21" spans="2:12" ht="15.75">
      <c r="B21" s="60" t="s">
        <v>125</v>
      </c>
      <c r="H21"/>
      <c r="I21"/>
      <c r="J21"/>
      <c r="K21"/>
      <c r="L21"/>
    </row>
    <row r="22" spans="7:12" ht="15.75">
      <c r="G22" s="66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49" ht="16.5">
      <c r="F49" s="99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08" customWidth="1"/>
    <col min="2" max="2" width="58.8515625" style="108" bestFit="1" customWidth="1"/>
    <col min="3" max="3" width="14.28125" style="108" customWidth="1"/>
    <col min="4" max="16384" width="11.421875" style="108" customWidth="1"/>
  </cols>
  <sheetData>
    <row r="1" ht="15.75">
      <c r="A1" s="18" t="s">
        <v>57</v>
      </c>
    </row>
    <row r="3" spans="2:3" ht="14.25">
      <c r="B3" s="461" t="s">
        <v>321</v>
      </c>
      <c r="C3" s="461"/>
    </row>
    <row r="4" spans="2:3" ht="12.75">
      <c r="B4" s="462" t="s">
        <v>442</v>
      </c>
      <c r="C4" s="462"/>
    </row>
    <row r="5" spans="2:3" ht="12.75">
      <c r="B5" s="462" t="s">
        <v>88</v>
      </c>
      <c r="C5" s="462"/>
    </row>
    <row r="6" spans="2:3" ht="13.5">
      <c r="B6" s="35" t="s">
        <v>294</v>
      </c>
      <c r="C6" s="35" t="s">
        <v>326</v>
      </c>
    </row>
    <row r="7" spans="2:3" ht="14.25">
      <c r="B7" s="213" t="s">
        <v>322</v>
      </c>
      <c r="C7" s="340">
        <f>SUM(C8:C11)</f>
        <v>6613293739</v>
      </c>
    </row>
    <row r="8" spans="2:3" ht="12.75">
      <c r="B8" s="212" t="s">
        <v>323</v>
      </c>
      <c r="C8" s="338">
        <v>2313195749</v>
      </c>
    </row>
    <row r="9" spans="2:3" ht="12.75">
      <c r="B9" s="212" t="s">
        <v>324</v>
      </c>
      <c r="C9" s="338">
        <v>3649572056</v>
      </c>
    </row>
    <row r="10" spans="2:3" ht="12.75">
      <c r="B10" s="212" t="s">
        <v>325</v>
      </c>
      <c r="C10" s="339">
        <v>39107730</v>
      </c>
    </row>
    <row r="11" spans="2:3" ht="12.75">
      <c r="B11" s="212" t="s">
        <v>327</v>
      </c>
      <c r="C11" s="338">
        <v>611418204</v>
      </c>
    </row>
    <row r="12" ht="12.75">
      <c r="B12" s="212"/>
    </row>
    <row r="13" spans="2:3" ht="14.25">
      <c r="B13" s="254"/>
      <c r="C13" s="255"/>
    </row>
    <row r="14" spans="2:3" ht="12.75">
      <c r="B14" s="262"/>
      <c r="C14" s="255"/>
    </row>
    <row r="15" spans="2:3" ht="12.75">
      <c r="B15" s="262"/>
      <c r="C15" s="255"/>
    </row>
    <row r="16" spans="2:3" ht="12.75">
      <c r="B16" s="262"/>
      <c r="C16" s="256"/>
    </row>
    <row r="17" spans="2:3" ht="12.75">
      <c r="B17" s="210" t="s">
        <v>260</v>
      </c>
      <c r="C17" s="211"/>
    </row>
    <row r="18" ht="12.75">
      <c r="B18" s="210" t="s">
        <v>293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RowColHeaders="0" zoomScalePageLayoutView="0" workbookViewId="0" topLeftCell="A1">
      <selection activeCell="H10" sqref="H10"/>
    </sheetView>
  </sheetViews>
  <sheetFormatPr defaultColWidth="11.421875" defaultRowHeight="15"/>
  <cols>
    <col min="1" max="1" width="10.140625" style="61" customWidth="1"/>
    <col min="2" max="4" width="17.140625" style="61" customWidth="1"/>
    <col min="5" max="5" width="11.421875" style="61" customWidth="1"/>
    <col min="6" max="8" width="17.140625" style="61" customWidth="1"/>
    <col min="9" max="9" width="11.421875" style="61" customWidth="1"/>
    <col min="10" max="12" width="17.140625" style="61" customWidth="1"/>
    <col min="13" max="13" width="11.421875" style="61" customWidth="1"/>
    <col min="14" max="16" width="14.57421875" style="61" customWidth="1"/>
    <col min="17" max="17" width="11.421875" style="61" customWidth="1"/>
    <col min="18" max="20" width="14.57421875" style="61" customWidth="1"/>
    <col min="21" max="16384" width="11.421875" style="61" customWidth="1"/>
  </cols>
  <sheetData>
    <row r="1" ht="15.75">
      <c r="A1" s="18" t="s">
        <v>57</v>
      </c>
    </row>
    <row r="2" ht="15.75">
      <c r="A2" s="19"/>
    </row>
    <row r="3" spans="2:12" ht="15.75">
      <c r="B3" s="415" t="s">
        <v>339</v>
      </c>
      <c r="C3" s="415"/>
      <c r="D3" s="415"/>
      <c r="E3" s="240"/>
      <c r="F3" s="415" t="s">
        <v>339</v>
      </c>
      <c r="G3" s="415"/>
      <c r="H3" s="415"/>
      <c r="I3" s="93"/>
      <c r="J3"/>
      <c r="K3"/>
      <c r="L3"/>
    </row>
    <row r="4" spans="2:12" ht="15.75">
      <c r="B4" s="415" t="s">
        <v>409</v>
      </c>
      <c r="C4" s="415"/>
      <c r="D4" s="415"/>
      <c r="E4" s="240"/>
      <c r="F4" s="419" t="s">
        <v>335</v>
      </c>
      <c r="G4" s="419"/>
      <c r="H4" s="419"/>
      <c r="I4" s="93"/>
      <c r="J4"/>
      <c r="K4"/>
      <c r="L4"/>
    </row>
    <row r="5" spans="2:12" ht="57">
      <c r="B5" s="408" t="s">
        <v>182</v>
      </c>
      <c r="C5" s="70" t="s">
        <v>338</v>
      </c>
      <c r="D5" s="70" t="s">
        <v>340</v>
      </c>
      <c r="E5" s="240"/>
      <c r="F5" s="408" t="s">
        <v>182</v>
      </c>
      <c r="G5" s="70" t="s">
        <v>338</v>
      </c>
      <c r="H5" s="70" t="s">
        <v>340</v>
      </c>
      <c r="I5" s="93"/>
      <c r="J5"/>
      <c r="K5"/>
      <c r="L5"/>
    </row>
    <row r="6" spans="2:12" ht="15.75">
      <c r="B6" s="313"/>
      <c r="C6" s="241" t="s">
        <v>85</v>
      </c>
      <c r="D6" s="241" t="s">
        <v>85</v>
      </c>
      <c r="E6" s="240"/>
      <c r="F6" s="313"/>
      <c r="G6" s="241" t="s">
        <v>85</v>
      </c>
      <c r="H6" s="241" t="s">
        <v>85</v>
      </c>
      <c r="I6" s="93"/>
      <c r="J6"/>
      <c r="K6"/>
      <c r="L6"/>
    </row>
    <row r="7" spans="2:12" ht="15.75">
      <c r="B7" s="242">
        <v>2011</v>
      </c>
      <c r="C7" s="409">
        <v>1293849</v>
      </c>
      <c r="D7" s="409">
        <v>2161003</v>
      </c>
      <c r="E7" s="240"/>
      <c r="F7" s="242">
        <v>2011</v>
      </c>
      <c r="G7" s="243">
        <v>4046840</v>
      </c>
      <c r="H7" s="409">
        <v>6522206</v>
      </c>
      <c r="I7" s="93"/>
      <c r="J7"/>
      <c r="K7"/>
      <c r="L7"/>
    </row>
    <row r="8" spans="2:12" ht="15.75">
      <c r="B8" s="242">
        <v>2012</v>
      </c>
      <c r="C8" s="409">
        <v>1412815</v>
      </c>
      <c r="D8" s="409">
        <v>2276535</v>
      </c>
      <c r="E8" s="240"/>
      <c r="F8" s="242" t="s">
        <v>249</v>
      </c>
      <c r="G8" s="243">
        <v>5459655</v>
      </c>
      <c r="H8" s="409">
        <v>8798741</v>
      </c>
      <c r="I8" s="93"/>
      <c r="J8"/>
      <c r="K8"/>
      <c r="L8"/>
    </row>
    <row r="9" spans="2:12" ht="15.75">
      <c r="B9" s="242">
        <v>2013</v>
      </c>
      <c r="C9" s="409">
        <v>1128157</v>
      </c>
      <c r="D9" s="409">
        <v>1914757</v>
      </c>
      <c r="E9" s="240"/>
      <c r="F9" s="242" t="s">
        <v>264</v>
      </c>
      <c r="G9" s="243">
        <v>6587812</v>
      </c>
      <c r="H9" s="409">
        <v>10713498</v>
      </c>
      <c r="I9" s="93"/>
      <c r="J9"/>
      <c r="K9"/>
      <c r="L9"/>
    </row>
    <row r="10" spans="2:12" ht="15.75">
      <c r="B10" s="242">
        <v>2014</v>
      </c>
      <c r="C10" s="409">
        <v>1324217</v>
      </c>
      <c r="D10" s="409">
        <v>2077309</v>
      </c>
      <c r="E10" s="240"/>
      <c r="F10" s="242" t="s">
        <v>265</v>
      </c>
      <c r="G10" s="243">
        <v>7912029</v>
      </c>
      <c r="H10" s="409">
        <v>12790807</v>
      </c>
      <c r="I10" s="93"/>
      <c r="J10"/>
      <c r="K10"/>
      <c r="L10"/>
    </row>
    <row r="11" spans="2:12" ht="15.75">
      <c r="B11" s="242">
        <v>2015</v>
      </c>
      <c r="C11" s="409">
        <v>1058963</v>
      </c>
      <c r="D11" s="409">
        <v>1993017</v>
      </c>
      <c r="E11" s="240"/>
      <c r="F11" s="242" t="s">
        <v>266</v>
      </c>
      <c r="G11" s="243">
        <v>8970992</v>
      </c>
      <c r="H11" s="409">
        <v>14783824</v>
      </c>
      <c r="I11" s="93"/>
      <c r="J11"/>
      <c r="K11"/>
      <c r="L11"/>
    </row>
    <row r="12" spans="2:12" ht="15.75">
      <c r="B12" s="242">
        <v>2016</v>
      </c>
      <c r="C12" s="409">
        <v>1279915</v>
      </c>
      <c r="D12" s="409">
        <v>2724610</v>
      </c>
      <c r="E12" s="240"/>
      <c r="F12" s="242" t="s">
        <v>318</v>
      </c>
      <c r="G12" s="243">
        <v>10250907</v>
      </c>
      <c r="H12" s="409">
        <v>17508434</v>
      </c>
      <c r="I12" s="93"/>
      <c r="J12"/>
      <c r="K12"/>
      <c r="L12"/>
    </row>
    <row r="13" spans="2:12" ht="15.75">
      <c r="B13" s="242">
        <v>2017</v>
      </c>
      <c r="C13" s="96">
        <v>1534026</v>
      </c>
      <c r="D13" s="96">
        <v>2733708</v>
      </c>
      <c r="E13" s="240"/>
      <c r="F13" s="242" t="s">
        <v>399</v>
      </c>
      <c r="G13" s="243">
        <v>11784933</v>
      </c>
      <c r="H13" s="96">
        <v>20242142</v>
      </c>
      <c r="J13"/>
      <c r="K13"/>
      <c r="L13"/>
    </row>
    <row r="14" spans="2:12" ht="15.75">
      <c r="B14" s="242"/>
      <c r="C14" s="96"/>
      <c r="D14" s="96"/>
      <c r="E14" s="240"/>
      <c r="F14" s="242"/>
      <c r="G14" s="243"/>
      <c r="H14" s="96"/>
      <c r="J14"/>
      <c r="K14"/>
      <c r="L14"/>
    </row>
    <row r="15" spans="2:12" ht="15.75">
      <c r="B15" s="242"/>
      <c r="C15" s="96"/>
      <c r="D15" s="96"/>
      <c r="E15" s="240"/>
      <c r="F15" s="242"/>
      <c r="G15" s="243"/>
      <c r="H15" s="96"/>
      <c r="J15"/>
      <c r="K15"/>
      <c r="L15"/>
    </row>
    <row r="16" spans="2:12" ht="15.75">
      <c r="B16" s="60" t="s">
        <v>173</v>
      </c>
      <c r="F16" s="60" t="s">
        <v>173</v>
      </c>
      <c r="J16"/>
      <c r="K16"/>
      <c r="L16"/>
    </row>
    <row r="17" spans="2:12" ht="15.75">
      <c r="B17" s="60" t="s">
        <v>125</v>
      </c>
      <c r="F17" s="60" t="s">
        <v>125</v>
      </c>
      <c r="J17"/>
      <c r="K17"/>
      <c r="L17"/>
    </row>
    <row r="31" ht="15.75">
      <c r="J31" s="103"/>
    </row>
  </sheetData>
  <sheetProtection/>
  <mergeCells count="4">
    <mergeCell ref="F4:H4"/>
    <mergeCell ref="B3:D3"/>
    <mergeCell ref="F3:H3"/>
    <mergeCell ref="B4:D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zoomScalePageLayoutView="0" workbookViewId="0" topLeftCell="A1">
      <pane ySplit="5" topLeftCell="A21" activePane="bottomLeft" state="frozen"/>
      <selection pane="topLeft" activeCell="A1" sqref="A1:J1"/>
      <selection pane="bottomLeft" activeCell="D38" sqref="D38:G39"/>
    </sheetView>
  </sheetViews>
  <sheetFormatPr defaultColWidth="11.421875" defaultRowHeight="15"/>
  <cols>
    <col min="1" max="2" width="11.421875" style="108" customWidth="1"/>
    <col min="3" max="3" width="7.140625" style="108" customWidth="1"/>
    <col min="4" max="4" width="11.421875" style="108" customWidth="1"/>
    <col min="5" max="5" width="13.7109375" style="108" customWidth="1"/>
    <col min="6" max="16384" width="11.421875" style="108" customWidth="1"/>
  </cols>
  <sheetData>
    <row r="1" spans="1:2" ht="15.75">
      <c r="A1" s="18" t="s">
        <v>57</v>
      </c>
      <c r="B1" s="61"/>
    </row>
    <row r="2" spans="1:2" ht="15.75">
      <c r="A2" s="19"/>
      <c r="B2" s="61"/>
    </row>
    <row r="3" spans="2:7" ht="15" customHeight="1">
      <c r="B3" s="420" t="s">
        <v>10</v>
      </c>
      <c r="C3" s="420"/>
      <c r="D3" s="420"/>
      <c r="E3" s="420"/>
      <c r="F3" s="420"/>
      <c r="G3" s="420"/>
    </row>
    <row r="4" spans="2:7" ht="15" customHeight="1">
      <c r="B4" s="56"/>
      <c r="C4" s="109"/>
      <c r="D4" s="420" t="s">
        <v>187</v>
      </c>
      <c r="E4" s="420"/>
      <c r="F4" s="420"/>
      <c r="G4" s="420"/>
    </row>
    <row r="5" spans="2:7" ht="28.5">
      <c r="B5" s="421" t="s">
        <v>275</v>
      </c>
      <c r="C5" s="421"/>
      <c r="D5" s="56" t="s">
        <v>6</v>
      </c>
      <c r="E5" s="110" t="s">
        <v>7</v>
      </c>
      <c r="F5" s="56" t="s">
        <v>188</v>
      </c>
      <c r="G5" s="56" t="s">
        <v>17</v>
      </c>
    </row>
    <row r="6" spans="2:9" ht="12.75">
      <c r="B6" s="422">
        <v>2010</v>
      </c>
      <c r="C6" s="133" t="s">
        <v>189</v>
      </c>
      <c r="D6" s="182">
        <v>10.696249</v>
      </c>
      <c r="E6" s="182">
        <v>17.459736</v>
      </c>
      <c r="F6" s="182">
        <v>1.243938</v>
      </c>
      <c r="G6" s="182">
        <f aca="true" t="shared" si="0" ref="G6:G27">SUM(D6:F6)</f>
        <v>29.399923</v>
      </c>
      <c r="I6" s="195"/>
    </row>
    <row r="7" spans="2:9" ht="12.75">
      <c r="B7" s="422"/>
      <c r="C7" s="133" t="s">
        <v>190</v>
      </c>
      <c r="D7" s="182">
        <v>10.856265</v>
      </c>
      <c r="E7" s="182">
        <v>18.748749</v>
      </c>
      <c r="F7" s="182">
        <v>1.268417</v>
      </c>
      <c r="G7" s="182">
        <f t="shared" si="0"/>
        <v>30.873431</v>
      </c>
      <c r="H7" s="195"/>
      <c r="I7" s="195"/>
    </row>
    <row r="8" spans="2:9" ht="12.75">
      <c r="B8" s="422"/>
      <c r="C8" s="133" t="s">
        <v>191</v>
      </c>
      <c r="D8" s="182">
        <v>11.099061</v>
      </c>
      <c r="E8" s="182">
        <v>19.59632</v>
      </c>
      <c r="F8" s="182">
        <v>1.289701</v>
      </c>
      <c r="G8" s="182">
        <f t="shared" si="0"/>
        <v>31.985082</v>
      </c>
      <c r="H8" s="195"/>
      <c r="I8" s="195"/>
    </row>
    <row r="9" spans="2:9" ht="12.75">
      <c r="B9" s="422"/>
      <c r="C9" s="133" t="s">
        <v>192</v>
      </c>
      <c r="D9" s="182">
        <v>11.57221</v>
      </c>
      <c r="E9" s="182">
        <v>20.58097</v>
      </c>
      <c r="F9" s="182">
        <v>1.315531</v>
      </c>
      <c r="G9" s="182">
        <f t="shared" si="0"/>
        <v>33.468711</v>
      </c>
      <c r="H9" s="195"/>
      <c r="I9" s="195"/>
    </row>
    <row r="10" spans="2:9" ht="12.75">
      <c r="B10" s="422">
        <v>2011</v>
      </c>
      <c r="C10" s="133" t="s">
        <v>189</v>
      </c>
      <c r="D10" s="182">
        <v>11.348066</v>
      </c>
      <c r="E10" s="182">
        <v>21.413497</v>
      </c>
      <c r="F10" s="182">
        <v>1.342601</v>
      </c>
      <c r="G10" s="182">
        <f t="shared" si="0"/>
        <v>34.104164</v>
      </c>
      <c r="H10" s="195"/>
      <c r="I10" s="195"/>
    </row>
    <row r="11" spans="2:9" ht="12.75">
      <c r="B11" s="422"/>
      <c r="C11" s="133" t="s">
        <v>190</v>
      </c>
      <c r="D11" s="182">
        <v>11.418944</v>
      </c>
      <c r="E11" s="182">
        <v>22.322292</v>
      </c>
      <c r="F11" s="182">
        <v>1.364697</v>
      </c>
      <c r="G11" s="182">
        <f t="shared" si="0"/>
        <v>35.105933</v>
      </c>
      <c r="H11" s="195"/>
      <c r="I11" s="195"/>
    </row>
    <row r="12" spans="2:9" ht="12.75">
      <c r="B12" s="422"/>
      <c r="C12" s="133" t="s">
        <v>191</v>
      </c>
      <c r="D12" s="182">
        <v>11.856792</v>
      </c>
      <c r="E12" s="182">
        <v>22.949356</v>
      </c>
      <c r="F12" s="182">
        <v>1.390361</v>
      </c>
      <c r="G12" s="182">
        <f t="shared" si="0"/>
        <v>36.196509</v>
      </c>
      <c r="H12" s="195"/>
      <c r="I12" s="195"/>
    </row>
    <row r="13" spans="2:9" ht="12.75">
      <c r="B13" s="422"/>
      <c r="C13" s="133" t="s">
        <v>192</v>
      </c>
      <c r="D13" s="182">
        <v>12.068522</v>
      </c>
      <c r="E13" s="182">
        <v>23.500337</v>
      </c>
      <c r="F13" s="182">
        <v>1.411388</v>
      </c>
      <c r="G13" s="182">
        <f t="shared" si="0"/>
        <v>36.980247</v>
      </c>
      <c r="H13" s="195"/>
      <c r="I13" s="195"/>
    </row>
    <row r="14" spans="2:9" ht="12.75">
      <c r="B14" s="422">
        <v>2012</v>
      </c>
      <c r="C14" s="133" t="s">
        <v>189</v>
      </c>
      <c r="D14" s="182">
        <v>12.126813</v>
      </c>
      <c r="E14" s="182">
        <v>23.649545</v>
      </c>
      <c r="F14" s="182">
        <v>1.437315</v>
      </c>
      <c r="G14" s="182">
        <f t="shared" si="0"/>
        <v>37.213673</v>
      </c>
      <c r="H14" s="195"/>
      <c r="I14" s="195"/>
    </row>
    <row r="15" spans="2:9" ht="12.75">
      <c r="B15" s="422"/>
      <c r="C15" s="133" t="s">
        <v>190</v>
      </c>
      <c r="D15" s="182">
        <v>12.205284</v>
      </c>
      <c r="E15" s="182">
        <v>23.865977</v>
      </c>
      <c r="F15" s="182">
        <v>1.459744</v>
      </c>
      <c r="G15" s="182">
        <f t="shared" si="0"/>
        <v>37.531005</v>
      </c>
      <c r="H15" s="195"/>
      <c r="I15" s="195"/>
    </row>
    <row r="16" spans="2:9" ht="12.75">
      <c r="B16" s="422"/>
      <c r="C16" s="133" t="s">
        <v>191</v>
      </c>
      <c r="D16" s="182">
        <v>12.351564</v>
      </c>
      <c r="E16" s="182">
        <v>24.153355</v>
      </c>
      <c r="F16" s="182">
        <v>1.482513</v>
      </c>
      <c r="G16" s="182">
        <f t="shared" si="0"/>
        <v>37.987432</v>
      </c>
      <c r="H16" s="195"/>
      <c r="I16" s="195"/>
    </row>
    <row r="17" spans="2:9" ht="12.75">
      <c r="B17" s="422"/>
      <c r="C17" s="133" t="s">
        <v>192</v>
      </c>
      <c r="D17" s="182">
        <v>12.442992</v>
      </c>
      <c r="E17" s="182">
        <v>24.527458</v>
      </c>
      <c r="F17" s="182">
        <v>1.503317</v>
      </c>
      <c r="G17" s="182">
        <f t="shared" si="0"/>
        <v>38.473767</v>
      </c>
      <c r="H17" s="195"/>
      <c r="I17" s="195"/>
    </row>
    <row r="18" spans="2:9" ht="12.75">
      <c r="B18" s="422">
        <v>2013</v>
      </c>
      <c r="C18" s="133" t="s">
        <v>189</v>
      </c>
      <c r="D18" s="182">
        <v>12.570269</v>
      </c>
      <c r="E18" s="182">
        <v>24.849233</v>
      </c>
      <c r="F18" s="182">
        <v>1.528741</v>
      </c>
      <c r="G18" s="182">
        <f t="shared" si="0"/>
        <v>38.948243</v>
      </c>
      <c r="H18" s="195"/>
      <c r="I18" s="195"/>
    </row>
    <row r="19" spans="2:9" ht="12.75">
      <c r="B19" s="422"/>
      <c r="C19" s="133" t="s">
        <v>190</v>
      </c>
      <c r="D19" s="182">
        <v>12.758915</v>
      </c>
      <c r="E19" s="182">
        <v>25.163385</v>
      </c>
      <c r="F19" s="182">
        <v>1.555515</v>
      </c>
      <c r="G19" s="182">
        <f t="shared" si="0"/>
        <v>39.477815</v>
      </c>
      <c r="H19" s="195"/>
      <c r="I19" s="195"/>
    </row>
    <row r="20" spans="2:9" ht="12.75">
      <c r="B20" s="422"/>
      <c r="C20" s="133" t="s">
        <v>191</v>
      </c>
      <c r="D20" s="182">
        <v>13.572401</v>
      </c>
      <c r="E20" s="182">
        <v>25.479681</v>
      </c>
      <c r="F20" s="182">
        <v>1.578004</v>
      </c>
      <c r="G20" s="182">
        <f t="shared" si="0"/>
        <v>40.630086</v>
      </c>
      <c r="H20" s="195"/>
      <c r="I20" s="195"/>
    </row>
    <row r="21" spans="2:9" ht="12.75">
      <c r="B21" s="422"/>
      <c r="C21" s="133" t="s">
        <v>192</v>
      </c>
      <c r="D21" s="182">
        <v>14.277908</v>
      </c>
      <c r="E21" s="182">
        <v>25.781974</v>
      </c>
      <c r="F21" s="182">
        <v>1.599267</v>
      </c>
      <c r="G21" s="182">
        <f t="shared" si="0"/>
        <v>41.659149</v>
      </c>
      <c r="H21" s="195"/>
      <c r="I21" s="195"/>
    </row>
    <row r="22" spans="2:9" ht="12.75">
      <c r="B22" s="422">
        <v>2014</v>
      </c>
      <c r="C22" s="133" t="s">
        <v>189</v>
      </c>
      <c r="D22" s="182">
        <v>15.094734</v>
      </c>
      <c r="E22" s="182">
        <v>26.05277</v>
      </c>
      <c r="F22" s="182">
        <v>1.62289</v>
      </c>
      <c r="G22" s="182">
        <f t="shared" si="0"/>
        <v>42.770393999999996</v>
      </c>
      <c r="H22" s="195"/>
      <c r="I22" s="195"/>
    </row>
    <row r="23" spans="2:9" ht="12.75">
      <c r="B23" s="422"/>
      <c r="C23" s="133" t="s">
        <v>190</v>
      </c>
      <c r="D23" s="182">
        <v>14.500388</v>
      </c>
      <c r="E23" s="182">
        <v>27.598786</v>
      </c>
      <c r="F23" s="182">
        <v>1.649058</v>
      </c>
      <c r="G23" s="182">
        <f t="shared" si="0"/>
        <v>43.748231999999994</v>
      </c>
      <c r="H23" s="195"/>
      <c r="I23" s="195"/>
    </row>
    <row r="24" spans="2:9" ht="12.75">
      <c r="B24" s="422"/>
      <c r="C24" s="133" t="s">
        <v>191</v>
      </c>
      <c r="D24" s="182">
        <v>16.21291</v>
      </c>
      <c r="E24" s="182">
        <v>27.047056</v>
      </c>
      <c r="F24" s="182">
        <v>1.672592</v>
      </c>
      <c r="G24" s="182">
        <f t="shared" si="0"/>
        <v>44.93255800000001</v>
      </c>
      <c r="H24" s="195"/>
      <c r="I24" s="195"/>
    </row>
    <row r="25" spans="2:9" ht="12.75">
      <c r="B25" s="422"/>
      <c r="C25" s="133" t="s">
        <v>192</v>
      </c>
      <c r="D25" s="182">
        <v>15.644313</v>
      </c>
      <c r="E25" s="182">
        <v>28.942135</v>
      </c>
      <c r="F25" s="182">
        <v>1.69169</v>
      </c>
      <c r="G25" s="182">
        <f t="shared" si="0"/>
        <v>46.278138000000006</v>
      </c>
      <c r="H25" s="195"/>
      <c r="I25" s="195"/>
    </row>
    <row r="26" spans="2:9" ht="12.75">
      <c r="B26" s="422">
        <v>2015</v>
      </c>
      <c r="C26" s="133" t="s">
        <v>189</v>
      </c>
      <c r="D26" s="182">
        <v>18.031288</v>
      </c>
      <c r="E26" s="182">
        <v>28.372356</v>
      </c>
      <c r="F26" s="182">
        <v>1.720231</v>
      </c>
      <c r="G26" s="182">
        <f t="shared" si="0"/>
        <v>48.123875</v>
      </c>
      <c r="H26" s="195"/>
      <c r="I26" s="195"/>
    </row>
    <row r="27" spans="2:9" ht="12.75">
      <c r="B27" s="422"/>
      <c r="C27" s="133" t="s">
        <v>190</v>
      </c>
      <c r="D27" s="182">
        <v>18.98478</v>
      </c>
      <c r="E27" s="182">
        <v>28.890589</v>
      </c>
      <c r="F27" s="182">
        <v>1.744597</v>
      </c>
      <c r="G27" s="182">
        <f t="shared" si="0"/>
        <v>49.619966</v>
      </c>
      <c r="H27" s="195"/>
      <c r="I27" s="195"/>
    </row>
    <row r="28" spans="2:9" ht="12.75">
      <c r="B28" s="422"/>
      <c r="C28" s="133" t="s">
        <v>191</v>
      </c>
      <c r="D28" s="182">
        <v>19.426786</v>
      </c>
      <c r="E28" s="182">
        <v>29.467445</v>
      </c>
      <c r="F28" s="182">
        <v>1.767028</v>
      </c>
      <c r="G28" s="182">
        <f>SUM(D28:F28)</f>
        <v>50.66125900000001</v>
      </c>
      <c r="H28" s="195"/>
      <c r="I28" s="195"/>
    </row>
    <row r="29" spans="2:9" ht="12.75">
      <c r="B29" s="422"/>
      <c r="C29" s="133" t="s">
        <v>192</v>
      </c>
      <c r="D29" s="182">
        <v>19.942949</v>
      </c>
      <c r="E29" s="182">
        <v>29.855002</v>
      </c>
      <c r="F29" s="182">
        <v>1.784894</v>
      </c>
      <c r="G29" s="182">
        <f>SUM(D29:F29)</f>
        <v>51.582845</v>
      </c>
      <c r="H29" s="195"/>
      <c r="I29" s="195"/>
    </row>
    <row r="30" spans="2:7" ht="12.75">
      <c r="B30" s="422">
        <v>2016</v>
      </c>
      <c r="C30" s="133" t="s">
        <v>189</v>
      </c>
      <c r="D30" s="182">
        <v>19.903583</v>
      </c>
      <c r="E30" s="182">
        <v>30.217467</v>
      </c>
      <c r="F30" s="182">
        <v>1.788688</v>
      </c>
      <c r="G30" s="182">
        <v>51.909738</v>
      </c>
    </row>
    <row r="31" spans="2:7" ht="12.75">
      <c r="B31" s="422"/>
      <c r="C31" s="133" t="s">
        <v>190</v>
      </c>
      <c r="D31" s="293">
        <v>19.432936</v>
      </c>
      <c r="E31" s="293">
        <v>32.058575</v>
      </c>
      <c r="F31" s="293">
        <v>1.810347</v>
      </c>
      <c r="G31" s="182">
        <v>53.301858</v>
      </c>
    </row>
    <row r="32" spans="2:8" ht="12.75">
      <c r="B32" s="422"/>
      <c r="C32" s="133" t="s">
        <v>191</v>
      </c>
      <c r="D32" s="182">
        <v>20.506811</v>
      </c>
      <c r="E32" s="182">
        <v>32.40035</v>
      </c>
      <c r="F32" s="182">
        <v>1.831558</v>
      </c>
      <c r="G32" s="182">
        <v>54.738719</v>
      </c>
      <c r="H32" s="195"/>
    </row>
    <row r="33" spans="2:7" ht="12.75">
      <c r="B33" s="422"/>
      <c r="C33" s="133" t="s">
        <v>192</v>
      </c>
      <c r="D33" s="182">
        <v>22.240045</v>
      </c>
      <c r="E33" s="182">
        <v>32.702983</v>
      </c>
      <c r="F33" s="182">
        <v>1.851612</v>
      </c>
      <c r="G33" s="182">
        <v>56.79464</v>
      </c>
    </row>
    <row r="34" spans="2:7" ht="12.75">
      <c r="B34" s="422">
        <v>2017</v>
      </c>
      <c r="C34" s="133" t="s">
        <v>189</v>
      </c>
      <c r="D34" s="182">
        <v>23.512241</v>
      </c>
      <c r="E34" s="182">
        <v>34.067017</v>
      </c>
      <c r="F34" s="182">
        <v>1.874765</v>
      </c>
      <c r="G34" s="182">
        <f>SUM(D34:F34)</f>
        <v>59.45402299999999</v>
      </c>
    </row>
    <row r="35" spans="2:7" ht="12.75">
      <c r="B35" s="422"/>
      <c r="C35" s="133" t="s">
        <v>190</v>
      </c>
      <c r="D35" s="293">
        <v>25.09062</v>
      </c>
      <c r="E35" s="293">
        <v>34.592431</v>
      </c>
      <c r="F35" s="293">
        <v>1.896456</v>
      </c>
      <c r="G35" s="182">
        <f>SUM(D35:F35)</f>
        <v>61.579507</v>
      </c>
    </row>
    <row r="36" spans="2:8" ht="12.75">
      <c r="B36" s="422"/>
      <c r="C36" s="133" t="s">
        <v>191</v>
      </c>
      <c r="D36" s="293">
        <v>23.46967</v>
      </c>
      <c r="E36" s="293">
        <v>37.643487</v>
      </c>
      <c r="F36" s="293">
        <v>1.918783</v>
      </c>
      <c r="G36" s="182">
        <f>SUM(D36:F36)</f>
        <v>63.03194</v>
      </c>
      <c r="H36" s="195"/>
    </row>
    <row r="37" spans="2:8" ht="12.75">
      <c r="B37" s="422"/>
      <c r="C37" s="133" t="s">
        <v>192</v>
      </c>
      <c r="D37" s="293">
        <v>24.803967</v>
      </c>
      <c r="E37" s="293">
        <v>37.926366</v>
      </c>
      <c r="F37" s="293">
        <v>1.942002</v>
      </c>
      <c r="G37" s="182">
        <f>SUM(D37:F37)</f>
        <v>64.672335</v>
      </c>
      <c r="H37" s="195"/>
    </row>
    <row r="38" spans="2:8" ht="12.75">
      <c r="B38" s="347"/>
      <c r="D38" s="293"/>
      <c r="E38" s="293"/>
      <c r="F38" s="293"/>
      <c r="G38" s="293"/>
      <c r="H38" s="195"/>
    </row>
    <row r="39" spans="2:7" ht="12.75">
      <c r="B39" s="347"/>
      <c r="D39" s="293"/>
      <c r="E39" s="293"/>
      <c r="F39" s="293"/>
      <c r="G39" s="293"/>
    </row>
    <row r="40" ht="12.75">
      <c r="B40" s="108" t="s">
        <v>173</v>
      </c>
    </row>
    <row r="41" ht="12.75">
      <c r="B41" s="108" t="s">
        <v>125</v>
      </c>
    </row>
  </sheetData>
  <sheetProtection/>
  <mergeCells count="13">
    <mergeCell ref="B34:B37"/>
    <mergeCell ref="B28:B29"/>
    <mergeCell ref="B30:B31"/>
    <mergeCell ref="B32:B33"/>
    <mergeCell ref="B18:B21"/>
    <mergeCell ref="B22:B25"/>
    <mergeCell ref="B26:B27"/>
    <mergeCell ref="B3:G3"/>
    <mergeCell ref="D4:G4"/>
    <mergeCell ref="B5:C5"/>
    <mergeCell ref="B6:B9"/>
    <mergeCell ref="B10:B13"/>
    <mergeCell ref="B14:B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37" customWidth="1"/>
    <col min="2" max="2" width="19.28125" style="137" bestFit="1" customWidth="1"/>
    <col min="3" max="3" width="13.140625" style="137" customWidth="1"/>
    <col min="4" max="4" width="10.8515625" style="137" customWidth="1"/>
    <col min="5" max="6" width="11.421875" style="137" customWidth="1"/>
    <col min="7" max="7" width="13.28125" style="137" customWidth="1"/>
    <col min="8" max="10" width="11.421875" style="137" customWidth="1"/>
    <col min="11" max="11" width="13.7109375" style="137" customWidth="1"/>
    <col min="12" max="14" width="11.421875" style="137" customWidth="1"/>
    <col min="15" max="15" width="13.28125" style="137" customWidth="1"/>
    <col min="16" max="18" width="11.421875" style="137" customWidth="1"/>
    <col min="19" max="19" width="11.7109375" style="137" bestFit="1" customWidth="1"/>
    <col min="20" max="16384" width="11.421875" style="137" customWidth="1"/>
  </cols>
  <sheetData>
    <row r="1" spans="1:2" ht="15.75">
      <c r="A1" s="18" t="s">
        <v>57</v>
      </c>
      <c r="B1" s="61"/>
    </row>
    <row r="2" spans="1:8" ht="15.75">
      <c r="A2" s="19"/>
      <c r="B2" s="61"/>
      <c r="H2" s="362">
        <v>1.0604145582303501</v>
      </c>
    </row>
    <row r="3" spans="2:20" ht="14.25">
      <c r="B3" s="420" t="s">
        <v>298</v>
      </c>
      <c r="C3" s="420"/>
      <c r="D3" s="420"/>
      <c r="E3" s="420"/>
      <c r="F3" s="420"/>
      <c r="G3" s="420"/>
      <c r="H3" s="214"/>
      <c r="I3" s="420" t="s">
        <v>306</v>
      </c>
      <c r="J3" s="420"/>
      <c r="K3" s="420"/>
      <c r="L3" s="420"/>
      <c r="M3" s="420"/>
      <c r="N3" s="223"/>
      <c r="O3" s="415" t="s">
        <v>343</v>
      </c>
      <c r="P3" s="415"/>
      <c r="Q3" s="415"/>
      <c r="R3" s="223"/>
      <c r="S3" s="223"/>
      <c r="T3" s="223"/>
    </row>
    <row r="4" spans="2:20" ht="12.75" customHeight="1">
      <c r="B4" s="430" t="s">
        <v>410</v>
      </c>
      <c r="C4" s="430"/>
      <c r="D4" s="430"/>
      <c r="E4" s="430"/>
      <c r="F4" s="430"/>
      <c r="G4" s="430"/>
      <c r="H4" s="214"/>
      <c r="I4" s="430" t="s">
        <v>409</v>
      </c>
      <c r="J4" s="430"/>
      <c r="K4" s="430"/>
      <c r="L4" s="430"/>
      <c r="M4" s="430"/>
      <c r="N4" s="223"/>
      <c r="O4" s="313"/>
      <c r="P4" s="241" t="s">
        <v>409</v>
      </c>
      <c r="Q4" s="241"/>
      <c r="R4" s="223"/>
      <c r="S4" s="223"/>
      <c r="T4" s="223"/>
    </row>
    <row r="5" spans="2:20" ht="14.25">
      <c r="B5" s="430" t="s">
        <v>16</v>
      </c>
      <c r="C5" s="430"/>
      <c r="D5" s="430"/>
      <c r="E5" s="430"/>
      <c r="F5" s="430"/>
      <c r="G5" s="430"/>
      <c r="H5" s="214"/>
      <c r="I5" s="430" t="s">
        <v>16</v>
      </c>
      <c r="J5" s="430"/>
      <c r="K5" s="430"/>
      <c r="L5" s="430"/>
      <c r="M5" s="430"/>
      <c r="N5" s="223"/>
      <c r="O5" s="415"/>
      <c r="P5" s="415"/>
      <c r="Q5" s="415"/>
      <c r="R5" s="223"/>
      <c r="S5" s="223"/>
      <c r="T5" s="223"/>
    </row>
    <row r="6" spans="2:20" ht="7.5" customHeight="1">
      <c r="B6" s="214"/>
      <c r="C6" s="214"/>
      <c r="D6" s="214"/>
      <c r="E6" s="214"/>
      <c r="F6" s="214"/>
      <c r="G6" s="214"/>
      <c r="H6" s="214"/>
      <c r="I6"/>
      <c r="J6"/>
      <c r="K6"/>
      <c r="L6"/>
      <c r="M6"/>
      <c r="N6"/>
      <c r="O6"/>
      <c r="P6"/>
      <c r="Q6"/>
      <c r="R6" s="223"/>
      <c r="S6" s="223"/>
      <c r="T6" s="223"/>
    </row>
    <row r="7" spans="2:20" ht="14.25">
      <c r="B7" s="425" t="s">
        <v>8</v>
      </c>
      <c r="C7" s="425">
        <v>2016</v>
      </c>
      <c r="D7" s="425">
        <v>2017</v>
      </c>
      <c r="E7" s="425" t="s">
        <v>305</v>
      </c>
      <c r="F7" s="425"/>
      <c r="G7" s="426" t="s">
        <v>299</v>
      </c>
      <c r="H7" s="214"/>
      <c r="I7" s="423" t="s">
        <v>182</v>
      </c>
      <c r="J7" s="423" t="s">
        <v>243</v>
      </c>
      <c r="K7" s="423"/>
      <c r="L7" s="423" t="s">
        <v>238</v>
      </c>
      <c r="M7" s="423"/>
      <c r="N7" s="226"/>
      <c r="O7" s="423" t="s">
        <v>182</v>
      </c>
      <c r="P7" s="423" t="s">
        <v>243</v>
      </c>
      <c r="Q7" s="423" t="s">
        <v>238</v>
      </c>
      <c r="R7" s="226"/>
      <c r="S7" s="228"/>
      <c r="T7" s="227"/>
    </row>
    <row r="8" spans="2:20" ht="28.5">
      <c r="B8" s="425"/>
      <c r="C8" s="425"/>
      <c r="D8" s="425"/>
      <c r="E8" s="219" t="s">
        <v>300</v>
      </c>
      <c r="F8" s="219" t="s">
        <v>301</v>
      </c>
      <c r="G8" s="427"/>
      <c r="H8" s="214"/>
      <c r="I8" s="423"/>
      <c r="J8" s="224" t="s">
        <v>193</v>
      </c>
      <c r="K8" s="225" t="s">
        <v>307</v>
      </c>
      <c r="L8" s="224" t="s">
        <v>193</v>
      </c>
      <c r="M8" s="225" t="s">
        <v>307</v>
      </c>
      <c r="N8" s="230"/>
      <c r="O8" s="423"/>
      <c r="P8" s="423"/>
      <c r="Q8" s="423"/>
      <c r="R8" s="227"/>
      <c r="S8" s="227"/>
      <c r="T8" s="227"/>
    </row>
    <row r="9" spans="2:20" ht="15" customHeight="1">
      <c r="B9" s="318" t="s">
        <v>341</v>
      </c>
      <c r="C9" s="369">
        <f>SUM(C10+C15)</f>
        <v>377456.991367</v>
      </c>
      <c r="D9" s="369">
        <f>SUM(D10+D15)</f>
        <v>475635.0762409999</v>
      </c>
      <c r="E9" s="370">
        <f aca="true" t="shared" si="0" ref="E9:E15">D9-C9</f>
        <v>98178.08487399993</v>
      </c>
      <c r="F9" s="371">
        <f>((D9/C9)-1)*100</f>
        <v>26.01040307094</v>
      </c>
      <c r="G9" s="372">
        <f>((D9/(C9*$H$2))-1)*100</f>
        <v>18.831264709558248</v>
      </c>
      <c r="H9" s="215"/>
      <c r="I9" s="229">
        <v>2011</v>
      </c>
      <c r="J9" s="383">
        <v>25828.2</v>
      </c>
      <c r="K9" s="290">
        <v>-3.6859051411059163</v>
      </c>
      <c r="L9" s="383">
        <v>228719.9</v>
      </c>
      <c r="M9" s="290">
        <v>17.928662622851597</v>
      </c>
      <c r="N9" s="298"/>
      <c r="O9" s="242">
        <v>2011</v>
      </c>
      <c r="P9" s="96">
        <v>649243</v>
      </c>
      <c r="Q9" s="96">
        <v>280384</v>
      </c>
      <c r="R9" s="227"/>
      <c r="S9" s="227"/>
      <c r="T9" s="232"/>
    </row>
    <row r="10" spans="2:20" ht="12.75">
      <c r="B10" s="373" t="s">
        <v>302</v>
      </c>
      <c r="C10" s="374">
        <f>SUM(C11:C14)</f>
        <v>377185.942699</v>
      </c>
      <c r="D10" s="374">
        <f>SUM(D11:D14)</f>
        <v>474273.7782399999</v>
      </c>
      <c r="E10" s="375">
        <f t="shared" si="0"/>
        <v>97087.83554099989</v>
      </c>
      <c r="F10" s="376">
        <f aca="true" t="shared" si="1" ref="F10:F15">((D10/C10)-1)*100</f>
        <v>25.74004610200371</v>
      </c>
      <c r="G10" s="377">
        <f aca="true" t="shared" si="2" ref="G10:G15">((D10/(C10*$H$2))-1)*100</f>
        <v>18.576310675932483</v>
      </c>
      <c r="H10" s="215"/>
      <c r="I10" s="229">
        <v>2012</v>
      </c>
      <c r="J10" s="383">
        <v>33909.7</v>
      </c>
      <c r="K10" s="290">
        <v>26.12955646751116</v>
      </c>
      <c r="L10" s="383">
        <v>275047.7</v>
      </c>
      <c r="M10" s="290">
        <v>15.508307588298154</v>
      </c>
      <c r="N10" s="298"/>
      <c r="O10" s="242">
        <v>2012</v>
      </c>
      <c r="P10" s="96">
        <v>826927</v>
      </c>
      <c r="Q10" s="96">
        <v>281704</v>
      </c>
      <c r="R10" s="227"/>
      <c r="S10" s="227"/>
      <c r="T10" s="232"/>
    </row>
    <row r="11" spans="2:20" ht="12.75">
      <c r="B11" s="319" t="s">
        <v>303</v>
      </c>
      <c r="C11" s="311">
        <v>32736.774798</v>
      </c>
      <c r="D11" s="112">
        <v>37656.94368699999</v>
      </c>
      <c r="E11" s="220">
        <f t="shared" si="0"/>
        <v>4920.168888999993</v>
      </c>
      <c r="F11" s="221">
        <f t="shared" si="1"/>
        <v>15.029485706394574</v>
      </c>
      <c r="G11" s="222">
        <f t="shared" si="2"/>
        <v>8.475958589590714</v>
      </c>
      <c r="H11" s="215"/>
      <c r="I11" s="229">
        <v>2013</v>
      </c>
      <c r="J11" s="383">
        <v>28233.7</v>
      </c>
      <c r="K11" s="290">
        <v>-19.790419906996938</v>
      </c>
      <c r="L11" s="383">
        <v>264050.1</v>
      </c>
      <c r="M11" s="290">
        <v>-7.516183372296725</v>
      </c>
      <c r="N11" s="298"/>
      <c r="O11" s="242">
        <v>2013</v>
      </c>
      <c r="P11" s="96">
        <v>1135630</v>
      </c>
      <c r="Q11" s="96">
        <v>265120</v>
      </c>
      <c r="R11" s="227"/>
      <c r="S11" s="227"/>
      <c r="T11" s="232"/>
    </row>
    <row r="12" spans="2:20" ht="12.75">
      <c r="B12" s="319" t="s">
        <v>304</v>
      </c>
      <c r="C12" s="311">
        <v>341665.534934</v>
      </c>
      <c r="D12" s="112">
        <v>426964.545392</v>
      </c>
      <c r="E12" s="220">
        <f t="shared" si="0"/>
        <v>85299.010458</v>
      </c>
      <c r="F12" s="221">
        <f t="shared" si="1"/>
        <v>24.965646732403755</v>
      </c>
      <c r="G12" s="222">
        <f t="shared" si="2"/>
        <v>17.846030840004666</v>
      </c>
      <c r="H12" s="215"/>
      <c r="I12" s="229">
        <v>2014</v>
      </c>
      <c r="J12" s="383">
        <v>36854.6</v>
      </c>
      <c r="K12" s="290">
        <v>25.472239469422163</v>
      </c>
      <c r="L12" s="383">
        <v>238959.3</v>
      </c>
      <c r="M12" s="290">
        <v>-13.00232171447584</v>
      </c>
      <c r="N12" s="298"/>
      <c r="O12" s="242">
        <v>2014</v>
      </c>
      <c r="P12" s="96">
        <v>1669587</v>
      </c>
      <c r="Q12" s="96">
        <v>180746</v>
      </c>
      <c r="R12" s="227"/>
      <c r="S12" s="227"/>
      <c r="T12" s="232"/>
    </row>
    <row r="13" spans="2:20" ht="12.75">
      <c r="B13" s="319" t="s">
        <v>241</v>
      </c>
      <c r="C13" s="311">
        <v>528.419156</v>
      </c>
      <c r="D13" s="112">
        <v>6790.180163</v>
      </c>
      <c r="E13" s="220">
        <f t="shared" si="0"/>
        <v>6261.761007</v>
      </c>
      <c r="F13" s="382" t="s">
        <v>404</v>
      </c>
      <c r="G13" s="382" t="s">
        <v>404</v>
      </c>
      <c r="H13" s="215"/>
      <c r="I13" s="229">
        <v>2015</v>
      </c>
      <c r="J13" s="383">
        <v>35569.6</v>
      </c>
      <c r="K13" s="290">
        <v>-6</v>
      </c>
      <c r="L13" s="383">
        <v>312640.2</v>
      </c>
      <c r="M13" s="290">
        <v>27.366714913163136</v>
      </c>
      <c r="N13" s="298"/>
      <c r="O13" s="242">
        <v>2015</v>
      </c>
      <c r="P13" s="96">
        <v>2296482</v>
      </c>
      <c r="Q13" s="96">
        <v>231758</v>
      </c>
      <c r="R13" s="227"/>
      <c r="S13" s="227"/>
      <c r="T13" s="232"/>
    </row>
    <row r="14" spans="2:20" ht="12.75">
      <c r="B14" s="319" t="s">
        <v>53</v>
      </c>
      <c r="C14" s="311">
        <v>2255.2138110000124</v>
      </c>
      <c r="D14" s="112">
        <v>2862.108997999935</v>
      </c>
      <c r="E14" s="220">
        <f t="shared" si="0"/>
        <v>606.8951869999228</v>
      </c>
      <c r="F14" s="221">
        <f t="shared" si="1"/>
        <v>26.910760480435858</v>
      </c>
      <c r="G14" s="222">
        <f>((D14/(C14*$H$2))-1)*100</f>
        <v>19.680326430286033</v>
      </c>
      <c r="H14" s="215"/>
      <c r="I14" s="229">
        <v>2016</v>
      </c>
      <c r="J14" s="383">
        <v>32736.774798</v>
      </c>
      <c r="K14" s="290">
        <v>-10.450362629458121</v>
      </c>
      <c r="L14" s="383">
        <v>341665.534934</v>
      </c>
      <c r="M14" s="290">
        <v>6.286524796300608</v>
      </c>
      <c r="N14" s="299"/>
      <c r="O14" s="242">
        <v>2016</v>
      </c>
      <c r="P14" s="96">
        <v>2678694</v>
      </c>
      <c r="Q14" s="96">
        <v>230461</v>
      </c>
      <c r="R14" s="227"/>
      <c r="S14" s="227"/>
      <c r="T14" s="232"/>
    </row>
    <row r="15" spans="2:20" ht="12.75">
      <c r="B15" s="378" t="s">
        <v>342</v>
      </c>
      <c r="C15" s="379">
        <v>271.048668</v>
      </c>
      <c r="D15" s="379">
        <v>1361.298001</v>
      </c>
      <c r="E15" s="379">
        <f t="shared" si="0"/>
        <v>1090.2493330000002</v>
      </c>
      <c r="F15" s="380">
        <f t="shared" si="1"/>
        <v>402.2337910917164</v>
      </c>
      <c r="G15" s="381">
        <f t="shared" si="2"/>
        <v>373.6202338921662</v>
      </c>
      <c r="H15" s="215"/>
      <c r="I15" s="234">
        <v>2017</v>
      </c>
      <c r="J15" s="384">
        <f>SUM(D11)</f>
        <v>37656.94368699999</v>
      </c>
      <c r="K15" s="291">
        <f>((J15/(J14*$H$2))-1)*100</f>
        <v>8.475958589590714</v>
      </c>
      <c r="L15" s="384">
        <f>SUM(D12)</f>
        <v>426964.545392</v>
      </c>
      <c r="M15" s="291">
        <f>((L15/(L14*$H$2))-1)*100</f>
        <v>17.846030840004666</v>
      </c>
      <c r="N15" s="299"/>
      <c r="O15" s="320">
        <v>2017</v>
      </c>
      <c r="P15" s="321">
        <v>3557039</v>
      </c>
      <c r="Q15" s="321">
        <v>255487</v>
      </c>
      <c r="R15" s="227"/>
      <c r="S15" s="227"/>
      <c r="T15" s="232"/>
    </row>
    <row r="16" spans="2:20" ht="12.75">
      <c r="B16" s="216"/>
      <c r="C16" s="214"/>
      <c r="D16" s="214"/>
      <c r="E16" s="214"/>
      <c r="F16" s="214"/>
      <c r="G16" s="214"/>
      <c r="H16" s="214"/>
      <c r="N16" s="299"/>
      <c r="O16" s="94"/>
      <c r="P16" s="93"/>
      <c r="Q16" s="93"/>
      <c r="R16" s="227"/>
      <c r="S16" s="227"/>
      <c r="T16" s="232"/>
    </row>
    <row r="17" spans="7:20" ht="12.75">
      <c r="G17" s="214"/>
      <c r="H17" s="214"/>
      <c r="N17" s="223"/>
      <c r="P17" s="93"/>
      <c r="Q17" s="93"/>
      <c r="R17" s="227"/>
      <c r="S17" s="227"/>
      <c r="T17" s="232"/>
    </row>
    <row r="18" spans="8:20" ht="15">
      <c r="H18"/>
      <c r="N18" s="233"/>
      <c r="P18" s="93"/>
      <c r="Q18" s="93"/>
      <c r="R18" s="227"/>
      <c r="S18" s="227"/>
      <c r="T18" s="232"/>
    </row>
    <row r="19" spans="7:20" ht="15">
      <c r="G19"/>
      <c r="H19"/>
      <c r="J19" s="139"/>
      <c r="K19" s="142"/>
      <c r="L19" s="139"/>
      <c r="N19" s="233"/>
      <c r="P19" s="93"/>
      <c r="Q19" s="93"/>
      <c r="R19" s="227"/>
      <c r="S19" s="227"/>
      <c r="T19" s="232"/>
    </row>
    <row r="20" spans="3:20" ht="15">
      <c r="C20" s="113"/>
      <c r="D20" s="80"/>
      <c r="F20"/>
      <c r="G20"/>
      <c r="H20"/>
      <c r="J20"/>
      <c r="K20"/>
      <c r="L20"/>
      <c r="M20"/>
      <c r="N20" s="233"/>
      <c r="O20" s="223"/>
      <c r="P20" s="231"/>
      <c r="Q20" s="231"/>
      <c r="R20" s="227"/>
      <c r="S20" s="235"/>
      <c r="T20" s="232"/>
    </row>
    <row r="21" spans="2:16" ht="15">
      <c r="B21" s="428" t="s">
        <v>257</v>
      </c>
      <c r="C21" s="429"/>
      <c r="D21" s="429"/>
      <c r="E21" s="429"/>
      <c r="F21" s="429"/>
      <c r="G21"/>
      <c r="H21"/>
      <c r="I21" s="428" t="s">
        <v>257</v>
      </c>
      <c r="J21" s="429"/>
      <c r="K21" s="429"/>
      <c r="L21" s="429"/>
      <c r="M21" s="429"/>
      <c r="N21" s="140"/>
      <c r="O21" s="141"/>
      <c r="P21" s="138"/>
    </row>
    <row r="22" spans="2:16" ht="15">
      <c r="B22" s="428" t="s">
        <v>173</v>
      </c>
      <c r="C22" s="429"/>
      <c r="D22" s="429"/>
      <c r="E22" s="429"/>
      <c r="F22" s="429"/>
      <c r="G22"/>
      <c r="H22"/>
      <c r="I22" s="428" t="s">
        <v>173</v>
      </c>
      <c r="J22" s="429"/>
      <c r="K22" s="429"/>
      <c r="L22" s="429"/>
      <c r="M22" s="429"/>
      <c r="N22" s="140"/>
      <c r="O22" s="317" t="s">
        <v>173</v>
      </c>
      <c r="P22" s="138"/>
    </row>
    <row r="23" spans="2:16" ht="15">
      <c r="B23" s="217" t="s">
        <v>125</v>
      </c>
      <c r="C23" s="218"/>
      <c r="D23" s="218"/>
      <c r="E23" s="218"/>
      <c r="F23" s="218"/>
      <c r="G23"/>
      <c r="H23"/>
      <c r="I23" s="217" t="s">
        <v>125</v>
      </c>
      <c r="J23" s="218"/>
      <c r="K23" s="218"/>
      <c r="L23" s="218"/>
      <c r="M23" s="218"/>
      <c r="N23" s="140"/>
      <c r="O23" s="317" t="s">
        <v>125</v>
      </c>
      <c r="P23" s="138"/>
    </row>
    <row r="24" spans="3:18" ht="15">
      <c r="C24" s="113"/>
      <c r="D24" s="80"/>
      <c r="F24"/>
      <c r="G24"/>
      <c r="H24"/>
      <c r="J24" s="236"/>
      <c r="K24" s="236"/>
      <c r="L24" s="236"/>
      <c r="M24" s="236"/>
      <c r="N24"/>
      <c r="O24"/>
      <c r="P24"/>
      <c r="Q24"/>
      <c r="R24"/>
    </row>
    <row r="25" spans="3:18" ht="17.25" customHeight="1">
      <c r="C25" s="140"/>
      <c r="F25"/>
      <c r="G25"/>
      <c r="H25"/>
      <c r="J25" s="209"/>
      <c r="K25" s="209"/>
      <c r="L25" s="209"/>
      <c r="M25" s="209"/>
      <c r="N25"/>
      <c r="O25"/>
      <c r="P25"/>
      <c r="Q25"/>
      <c r="R25"/>
    </row>
    <row r="26" spans="3:18" ht="12.75" customHeight="1">
      <c r="C26" s="140"/>
      <c r="F26"/>
      <c r="G26"/>
      <c r="H26"/>
      <c r="J26" s="79"/>
      <c r="N26"/>
      <c r="O26"/>
      <c r="P26"/>
      <c r="Q26"/>
      <c r="R26"/>
    </row>
    <row r="27" spans="2:18" ht="12.75" customHeight="1">
      <c r="B27" s="424"/>
      <c r="C27" s="424"/>
      <c r="D27" s="424"/>
      <c r="E27" s="424"/>
      <c r="F27" s="192"/>
      <c r="G27"/>
      <c r="H27"/>
      <c r="J27"/>
      <c r="K27"/>
      <c r="L27"/>
      <c r="M27"/>
      <c r="N27" s="192"/>
      <c r="O27"/>
      <c r="P27"/>
      <c r="Q27"/>
      <c r="R27"/>
    </row>
    <row r="28" spans="2:18" ht="12.75" customHeight="1">
      <c r="B28" s="236"/>
      <c r="C28" s="236"/>
      <c r="D28" s="236"/>
      <c r="E28" s="236"/>
      <c r="F28" s="192"/>
      <c r="G28"/>
      <c r="H28"/>
      <c r="N28" s="192"/>
      <c r="O28"/>
      <c r="P28"/>
      <c r="Q28"/>
      <c r="R28"/>
    </row>
    <row r="29" spans="2:18" ht="15" customHeight="1">
      <c r="B29" s="236"/>
      <c r="C29" s="236"/>
      <c r="D29" s="236"/>
      <c r="E29" s="236"/>
      <c r="F29" s="236"/>
      <c r="G29"/>
      <c r="H29"/>
      <c r="N29" s="209"/>
      <c r="O29"/>
      <c r="P29"/>
      <c r="Q29"/>
      <c r="R29"/>
    </row>
    <row r="30" spans="2:18" ht="17.25" customHeight="1">
      <c r="B30" s="209"/>
      <c r="F30"/>
      <c r="G30"/>
      <c r="H30"/>
      <c r="N30"/>
      <c r="O30"/>
      <c r="P30"/>
      <c r="Q30"/>
      <c r="R30"/>
    </row>
    <row r="31" spans="6:18" ht="15">
      <c r="F31"/>
      <c r="G31"/>
      <c r="H31"/>
      <c r="N31"/>
      <c r="O31"/>
      <c r="P31"/>
      <c r="Q31"/>
      <c r="R31"/>
    </row>
  </sheetData>
  <sheetProtection/>
  <mergeCells count="24">
    <mergeCell ref="B3:G3"/>
    <mergeCell ref="B4:G4"/>
    <mergeCell ref="B5:G5"/>
    <mergeCell ref="I21:M21"/>
    <mergeCell ref="I22:M22"/>
    <mergeCell ref="I3:M3"/>
    <mergeCell ref="I4:M4"/>
    <mergeCell ref="I5:M5"/>
    <mergeCell ref="I7:I8"/>
    <mergeCell ref="B27:E27"/>
    <mergeCell ref="B7:B8"/>
    <mergeCell ref="C7:C8"/>
    <mergeCell ref="D7:D8"/>
    <mergeCell ref="E7:F7"/>
    <mergeCell ref="G7:G8"/>
    <mergeCell ref="B21:F21"/>
    <mergeCell ref="B22:F22"/>
    <mergeCell ref="O3:Q3"/>
    <mergeCell ref="O7:O8"/>
    <mergeCell ref="P7:P8"/>
    <mergeCell ref="Q7:Q8"/>
    <mergeCell ref="O5:Q5"/>
    <mergeCell ref="J7:K7"/>
    <mergeCell ref="L7:M7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RowColHeaders="0" zoomScalePageLayoutView="0" workbookViewId="0" topLeftCell="A1">
      <selection activeCell="B11" sqref="B11:F11"/>
    </sheetView>
  </sheetViews>
  <sheetFormatPr defaultColWidth="11.421875" defaultRowHeight="15"/>
  <cols>
    <col min="1" max="1" width="11.421875" style="115" customWidth="1"/>
    <col min="2" max="2" width="36.140625" style="115" customWidth="1"/>
    <col min="3" max="4" width="15.8515625" style="115" customWidth="1"/>
    <col min="5" max="5" width="36.140625" style="115" customWidth="1"/>
    <col min="6" max="6" width="15.8515625" style="115" customWidth="1"/>
    <col min="7" max="7" width="11.421875" style="115" customWidth="1"/>
    <col min="8" max="8" width="10.7109375" style="115" customWidth="1"/>
    <col min="9" max="9" width="11.421875" style="115" customWidth="1"/>
    <col min="10" max="10" width="15.28125" style="115" customWidth="1"/>
    <col min="11" max="16384" width="11.421875" style="115" customWidth="1"/>
  </cols>
  <sheetData>
    <row r="1" ht="15.75">
      <c r="A1" s="18" t="s">
        <v>57</v>
      </c>
    </row>
    <row r="2" ht="12.75">
      <c r="A2" s="114"/>
    </row>
    <row r="3" spans="2:6" ht="14.25">
      <c r="B3" s="431" t="s">
        <v>403</v>
      </c>
      <c r="C3" s="431"/>
      <c r="E3" s="431" t="s">
        <v>206</v>
      </c>
      <c r="F3" s="431"/>
    </row>
    <row r="4" spans="2:6" ht="14.25">
      <c r="B4" s="431" t="s">
        <v>422</v>
      </c>
      <c r="C4" s="431"/>
      <c r="E4" s="435" t="s">
        <v>422</v>
      </c>
      <c r="F4" s="435"/>
    </row>
    <row r="5" spans="2:6" ht="12.75">
      <c r="B5" s="434" t="s">
        <v>88</v>
      </c>
      <c r="C5" s="434"/>
      <c r="E5" s="436" t="s">
        <v>88</v>
      </c>
      <c r="F5" s="436"/>
    </row>
    <row r="6" spans="2:6" ht="22.5" customHeight="1">
      <c r="B6" s="111" t="s">
        <v>8</v>
      </c>
      <c r="C6" s="111" t="s">
        <v>193</v>
      </c>
      <c r="D6" s="119"/>
      <c r="E6" s="189" t="s">
        <v>8</v>
      </c>
      <c r="F6" s="189" t="s">
        <v>193</v>
      </c>
    </row>
    <row r="7" spans="2:6" ht="22.5" customHeight="1">
      <c r="B7" s="118" t="s">
        <v>17</v>
      </c>
      <c r="C7" s="312">
        <f>SUM(C8:C10)</f>
        <v>27107.768125450002</v>
      </c>
      <c r="D7" s="119"/>
      <c r="E7" s="190" t="s">
        <v>17</v>
      </c>
      <c r="F7" s="197">
        <f>SUM(F8:F10)</f>
        <v>6662.120627</v>
      </c>
    </row>
    <row r="8" spans="2:6" ht="22.5" customHeight="1">
      <c r="B8" s="120" t="s">
        <v>207</v>
      </c>
      <c r="C8" s="196">
        <v>19190.619146</v>
      </c>
      <c r="D8" s="119"/>
      <c r="E8" s="191" t="s">
        <v>207</v>
      </c>
      <c r="F8" s="198">
        <v>1768.494745</v>
      </c>
    </row>
    <row r="9" spans="2:6" ht="22.5" customHeight="1">
      <c r="B9" s="120" t="s">
        <v>208</v>
      </c>
      <c r="C9" s="196">
        <v>7553.5187907</v>
      </c>
      <c r="D9" s="119"/>
      <c r="E9" s="191" t="s">
        <v>208</v>
      </c>
      <c r="F9" s="196">
        <v>4829.065985</v>
      </c>
    </row>
    <row r="10" spans="2:6" ht="22.5" customHeight="1">
      <c r="B10" s="120" t="s">
        <v>209</v>
      </c>
      <c r="C10" s="196">
        <v>363.63018875</v>
      </c>
      <c r="D10" s="119"/>
      <c r="E10" s="191" t="s">
        <v>209</v>
      </c>
      <c r="F10" s="198">
        <v>64.559897</v>
      </c>
    </row>
    <row r="11" spans="2:12" ht="153" customHeight="1">
      <c r="B11" s="432" t="s">
        <v>443</v>
      </c>
      <c r="C11" s="433"/>
      <c r="D11" s="433"/>
      <c r="E11" s="433"/>
      <c r="F11" s="433"/>
      <c r="H11" s="285"/>
      <c r="I11" s="286"/>
      <c r="J11" s="286"/>
      <c r="K11" s="286"/>
      <c r="L11" s="286"/>
    </row>
    <row r="12" spans="2:10" ht="14.25">
      <c r="B12" s="431" t="s">
        <v>401</v>
      </c>
      <c r="C12" s="431"/>
      <c r="D12" s="431"/>
      <c r="E12" s="431"/>
      <c r="F12" s="431"/>
      <c r="H12" s="431" t="s">
        <v>402</v>
      </c>
      <c r="I12" s="431"/>
      <c r="J12" s="431"/>
    </row>
    <row r="13" spans="2:10" ht="14.25" customHeight="1">
      <c r="B13" s="431" t="s">
        <v>422</v>
      </c>
      <c r="C13" s="431"/>
      <c r="D13" s="431"/>
      <c r="E13" s="431"/>
      <c r="F13" s="431"/>
      <c r="H13" s="431" t="s">
        <v>422</v>
      </c>
      <c r="I13" s="431"/>
      <c r="J13" s="431"/>
    </row>
    <row r="14" spans="2:10" ht="14.25">
      <c r="B14" s="431" t="s">
        <v>232</v>
      </c>
      <c r="C14" s="431"/>
      <c r="D14" s="431"/>
      <c r="E14" s="431"/>
      <c r="F14" s="431"/>
      <c r="H14" s="111" t="s">
        <v>8</v>
      </c>
      <c r="I14" s="431" t="s">
        <v>234</v>
      </c>
      <c r="J14" s="431"/>
    </row>
    <row r="15" spans="2:6" ht="14.25">
      <c r="B15" s="431" t="s">
        <v>210</v>
      </c>
      <c r="C15" s="431"/>
      <c r="D15" s="431"/>
      <c r="E15" s="431"/>
      <c r="F15" s="126" t="s">
        <v>23</v>
      </c>
    </row>
    <row r="16" spans="2:10" ht="14.25">
      <c r="B16" s="257"/>
      <c r="C16" s="258"/>
      <c r="D16" s="258"/>
      <c r="E16" s="258"/>
      <c r="F16" s="259">
        <f>SUM(F17:F37)</f>
        <v>100</v>
      </c>
      <c r="H16" s="116" t="s">
        <v>17</v>
      </c>
      <c r="J16" s="322">
        <f>SUM(J17:J19)</f>
        <v>27.164562000000004</v>
      </c>
    </row>
    <row r="17" spans="2:10" ht="12.75">
      <c r="B17" s="239" t="s">
        <v>211</v>
      </c>
      <c r="F17" s="237">
        <v>44.630495931470634</v>
      </c>
      <c r="H17" s="115" t="s">
        <v>72</v>
      </c>
      <c r="J17" s="323">
        <v>1.948627</v>
      </c>
    </row>
    <row r="18" spans="2:10" ht="12.75">
      <c r="B18" s="239" t="s">
        <v>213</v>
      </c>
      <c r="F18" s="237">
        <v>12.102520709452635</v>
      </c>
      <c r="H18" s="115" t="s">
        <v>233</v>
      </c>
      <c r="J18" s="323">
        <v>3.508333</v>
      </c>
    </row>
    <row r="19" spans="2:10" ht="12.75">
      <c r="B19" s="239" t="s">
        <v>212</v>
      </c>
      <c r="F19" s="237">
        <v>11.294000363790943</v>
      </c>
      <c r="H19" s="115" t="s">
        <v>73</v>
      </c>
      <c r="J19" s="323">
        <v>21.707602</v>
      </c>
    </row>
    <row r="20" spans="2:6" ht="12.75">
      <c r="B20" s="239" t="s">
        <v>214</v>
      </c>
      <c r="F20" s="237">
        <v>8.552182393925294</v>
      </c>
    </row>
    <row r="21" spans="2:6" ht="12.75">
      <c r="B21" s="239" t="s">
        <v>217</v>
      </c>
      <c r="F21" s="237">
        <v>4.966871910414973</v>
      </c>
    </row>
    <row r="22" spans="2:6" ht="12.75">
      <c r="B22" s="239" t="s">
        <v>216</v>
      </c>
      <c r="F22" s="237">
        <v>3.680278008636518</v>
      </c>
    </row>
    <row r="23" spans="2:6" ht="12.75">
      <c r="B23" s="239" t="s">
        <v>215</v>
      </c>
      <c r="F23" s="237">
        <v>3.6247647167003154</v>
      </c>
    </row>
    <row r="24" spans="2:6" ht="12.75">
      <c r="B24" s="239" t="s">
        <v>218</v>
      </c>
      <c r="F24" s="237">
        <v>2.801793228061748</v>
      </c>
    </row>
    <row r="25" spans="2:6" ht="12.75">
      <c r="B25" s="239" t="s">
        <v>219</v>
      </c>
      <c r="F25" s="237">
        <v>2.547119469146609</v>
      </c>
    </row>
    <row r="26" spans="2:6" ht="12.75">
      <c r="B26" s="239" t="s">
        <v>220</v>
      </c>
      <c r="F26" s="237">
        <v>1.250878072752159</v>
      </c>
    </row>
    <row r="27" spans="2:6" ht="12.75">
      <c r="B27" s="239" t="s">
        <v>221</v>
      </c>
      <c r="F27" s="237">
        <v>1.1620809243907757</v>
      </c>
    </row>
    <row r="28" spans="2:6" ht="12.75">
      <c r="B28" s="239" t="s">
        <v>222</v>
      </c>
      <c r="F28" s="237">
        <v>0.8331415558795953</v>
      </c>
    </row>
    <row r="29" spans="2:6" ht="12.75">
      <c r="B29" s="239" t="s">
        <v>223</v>
      </c>
      <c r="F29" s="237">
        <v>0.7678601756446989</v>
      </c>
    </row>
    <row r="30" spans="2:6" ht="12.75">
      <c r="B30" s="239" t="s">
        <v>224</v>
      </c>
      <c r="F30" s="237">
        <v>0.576136319098924</v>
      </c>
    </row>
    <row r="31" spans="2:6" ht="12.75">
      <c r="B31" s="239" t="s">
        <v>225</v>
      </c>
      <c r="F31" s="237">
        <v>0.46414498576492075</v>
      </c>
    </row>
    <row r="32" spans="2:6" ht="12.75">
      <c r="B32" s="239" t="s">
        <v>226</v>
      </c>
      <c r="F32" s="237">
        <v>0.41572662216089806</v>
      </c>
    </row>
    <row r="33" spans="2:6" ht="12.75">
      <c r="B33" s="239" t="s">
        <v>227</v>
      </c>
      <c r="F33" s="237">
        <v>0.12829157944561073</v>
      </c>
    </row>
    <row r="34" spans="2:6" ht="12.75">
      <c r="B34" s="239" t="s">
        <v>228</v>
      </c>
      <c r="F34" s="237">
        <v>0.09597247248202903</v>
      </c>
    </row>
    <row r="35" spans="2:6" ht="12.75">
      <c r="B35" s="239" t="s">
        <v>229</v>
      </c>
      <c r="F35" s="237">
        <v>0.0558348750900684</v>
      </c>
    </row>
    <row r="36" spans="2:6" ht="12.75">
      <c r="B36" s="239" t="s">
        <v>230</v>
      </c>
      <c r="F36" s="324">
        <v>0.04922232148868882</v>
      </c>
    </row>
    <row r="37" spans="2:6" ht="12.75">
      <c r="B37" s="239" t="s">
        <v>231</v>
      </c>
      <c r="F37" s="238">
        <v>0.00068336420196628</v>
      </c>
    </row>
    <row r="39" ht="12.75">
      <c r="B39" s="117" t="s">
        <v>282</v>
      </c>
    </row>
    <row r="40" spans="2:5" ht="12.75">
      <c r="B40" s="117" t="s">
        <v>281</v>
      </c>
      <c r="C40" s="117"/>
      <c r="D40" s="117"/>
      <c r="E40" s="117"/>
    </row>
    <row r="41" spans="2:4" ht="12.75">
      <c r="B41" s="117" t="s">
        <v>173</v>
      </c>
      <c r="C41" s="117"/>
      <c r="D41" s="117"/>
    </row>
    <row r="42" ht="12.75">
      <c r="B42" s="117" t="s">
        <v>125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139" customWidth="1"/>
  </cols>
  <sheetData>
    <row r="1" spans="1:2" ht="15.75">
      <c r="A1" s="18" t="s">
        <v>57</v>
      </c>
      <c r="B1" s="115"/>
    </row>
    <row r="2" spans="1:2" ht="15">
      <c r="A2" s="114"/>
      <c r="B2" s="115"/>
    </row>
    <row r="3" spans="2:5" ht="15">
      <c r="B3" s="437" t="s">
        <v>411</v>
      </c>
      <c r="C3" s="437"/>
      <c r="D3" s="437"/>
      <c r="E3" s="437"/>
    </row>
    <row r="4" spans="2:5" ht="15">
      <c r="B4" s="437" t="s">
        <v>235</v>
      </c>
      <c r="C4" s="437"/>
      <c r="D4" s="437"/>
      <c r="E4" s="437"/>
    </row>
    <row r="5" spans="2:5" ht="28.5">
      <c r="B5" s="245" t="s">
        <v>182</v>
      </c>
      <c r="C5" s="244" t="s">
        <v>17</v>
      </c>
      <c r="D5" s="244" t="s">
        <v>6</v>
      </c>
      <c r="E5" s="244" t="s">
        <v>188</v>
      </c>
    </row>
    <row r="6" spans="2:5" ht="15">
      <c r="B6" s="140">
        <v>2011</v>
      </c>
      <c r="C6" s="141">
        <f aca="true" t="shared" si="0" ref="C6:C12">+SUM(D6:E6)</f>
        <v>3989637</v>
      </c>
      <c r="D6" s="141">
        <v>3217616</v>
      </c>
      <c r="E6" s="141">
        <v>772021</v>
      </c>
    </row>
    <row r="7" spans="2:7" ht="15">
      <c r="B7" s="140">
        <v>2012</v>
      </c>
      <c r="C7" s="141">
        <f t="shared" si="0"/>
        <v>4426888</v>
      </c>
      <c r="D7" s="141">
        <v>3584788</v>
      </c>
      <c r="E7" s="141">
        <v>842100</v>
      </c>
      <c r="F7" s="385"/>
      <c r="G7" s="385"/>
    </row>
    <row r="8" spans="2:7" ht="15">
      <c r="B8" s="140">
        <v>2013</v>
      </c>
      <c r="C8" s="141">
        <f t="shared" si="0"/>
        <v>5024591</v>
      </c>
      <c r="D8" s="141">
        <v>4086990</v>
      </c>
      <c r="E8" s="141">
        <v>937601</v>
      </c>
      <c r="F8" s="385"/>
      <c r="G8" s="385"/>
    </row>
    <row r="9" spans="2:7" ht="15">
      <c r="B9" s="140">
        <v>2014</v>
      </c>
      <c r="C9" s="141">
        <f t="shared" si="0"/>
        <v>5682885</v>
      </c>
      <c r="D9" s="141">
        <v>4703885</v>
      </c>
      <c r="E9" s="141">
        <v>979000</v>
      </c>
      <c r="F9" s="385"/>
      <c r="G9" s="385"/>
    </row>
    <row r="10" spans="2:7" ht="15">
      <c r="B10" s="140">
        <v>2015</v>
      </c>
      <c r="C10" s="141">
        <f t="shared" si="0"/>
        <v>6442168</v>
      </c>
      <c r="D10" s="141">
        <v>5433502</v>
      </c>
      <c r="E10" s="141">
        <v>1008666</v>
      </c>
      <c r="F10" s="385"/>
      <c r="G10" s="385"/>
    </row>
    <row r="11" spans="2:7" ht="15">
      <c r="B11" s="136">
        <v>2016</v>
      </c>
      <c r="C11" s="141">
        <f t="shared" si="0"/>
        <v>7106492</v>
      </c>
      <c r="D11" s="143">
        <v>6055766</v>
      </c>
      <c r="E11" s="143">
        <v>1050726</v>
      </c>
      <c r="F11" s="385"/>
      <c r="G11" s="385"/>
    </row>
    <row r="12" spans="2:7" ht="15">
      <c r="B12" s="140">
        <v>2017</v>
      </c>
      <c r="C12" s="141">
        <f t="shared" si="0"/>
        <v>8486439</v>
      </c>
      <c r="D12" s="143">
        <v>7402998</v>
      </c>
      <c r="E12" s="143">
        <v>1083441</v>
      </c>
      <c r="F12" s="385"/>
      <c r="G12" s="385"/>
    </row>
    <row r="17" spans="2:4" ht="15">
      <c r="B17" s="424" t="s">
        <v>173</v>
      </c>
      <c r="C17" s="424"/>
      <c r="D17" s="424"/>
    </row>
    <row r="18" spans="2:4" ht="18" customHeight="1">
      <c r="B18" s="79" t="s">
        <v>125</v>
      </c>
      <c r="C18" s="137"/>
      <c r="D18" s="137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showRowColHeaders="0" zoomScalePageLayoutView="0" workbookViewId="0" topLeftCell="A1">
      <pane xSplit="3" ySplit="4" topLeftCell="D2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"/>
    </sheetView>
  </sheetViews>
  <sheetFormatPr defaultColWidth="11.421875" defaultRowHeight="15"/>
  <cols>
    <col min="1" max="1" width="11.421875" style="46" customWidth="1"/>
    <col min="2" max="2" width="14.140625" style="46" bestFit="1" customWidth="1"/>
    <col min="3" max="3" width="11.421875" style="46" customWidth="1"/>
    <col min="4" max="4" width="19.140625" style="46" bestFit="1" customWidth="1"/>
    <col min="5" max="5" width="14.140625" style="46" bestFit="1" customWidth="1"/>
    <col min="6" max="6" width="13.28125" style="46" bestFit="1" customWidth="1"/>
    <col min="7" max="7" width="14.140625" style="166" bestFit="1" customWidth="1"/>
    <col min="8" max="8" width="11.57421875" style="166" bestFit="1" customWidth="1"/>
    <col min="9" max="10" width="14.140625" style="166" bestFit="1" customWidth="1"/>
    <col min="11" max="11" width="12.421875" style="166" customWidth="1"/>
    <col min="12" max="12" width="15.57421875" style="166" bestFit="1" customWidth="1"/>
    <col min="13" max="13" width="12.421875" style="46" customWidth="1"/>
    <col min="14" max="16384" width="11.421875" style="46" customWidth="1"/>
  </cols>
  <sheetData>
    <row r="1" spans="1:2" ht="15.75">
      <c r="A1" s="18" t="s">
        <v>57</v>
      </c>
      <c r="B1" s="61"/>
    </row>
    <row r="2" spans="1:2" ht="15.75">
      <c r="A2" s="19"/>
      <c r="B2" s="61"/>
    </row>
    <row r="3" spans="2:12" s="48" customFormat="1" ht="22.5" customHeight="1">
      <c r="B3" s="438" t="s">
        <v>250</v>
      </c>
      <c r="C3" s="438"/>
      <c r="D3" s="438"/>
      <c r="E3" s="438"/>
      <c r="F3" s="438"/>
      <c r="G3" s="438"/>
      <c r="H3" s="166"/>
      <c r="I3" s="166"/>
      <c r="J3" s="166"/>
      <c r="K3" s="166"/>
      <c r="L3" s="166"/>
    </row>
    <row r="4" spans="2:12" s="48" customFormat="1" ht="28.5">
      <c r="B4" s="160" t="s">
        <v>0</v>
      </c>
      <c r="C4" s="160" t="s">
        <v>134</v>
      </c>
      <c r="D4" s="160" t="s">
        <v>133</v>
      </c>
      <c r="E4" s="160" t="s">
        <v>132</v>
      </c>
      <c r="F4" s="160" t="s">
        <v>131</v>
      </c>
      <c r="G4" s="160" t="s">
        <v>17</v>
      </c>
      <c r="H4" s="166"/>
      <c r="I4" s="166"/>
      <c r="J4" s="166"/>
      <c r="K4" s="166"/>
      <c r="L4" s="166"/>
    </row>
    <row r="5" spans="2:12" s="167" customFormat="1" ht="15.75">
      <c r="B5" s="47">
        <v>2010</v>
      </c>
      <c r="C5" s="168" t="s">
        <v>128</v>
      </c>
      <c r="D5" s="169">
        <v>3314676</v>
      </c>
      <c r="E5" s="169">
        <v>3164010</v>
      </c>
      <c r="F5" s="169">
        <v>515797</v>
      </c>
      <c r="G5" s="169">
        <f aca="true" t="shared" si="0" ref="G5:G25">SUM(D5:F5)</f>
        <v>6994483</v>
      </c>
      <c r="H5" s="166"/>
      <c r="I5" s="166"/>
      <c r="J5" s="166"/>
      <c r="K5" s="166"/>
      <c r="L5" s="166"/>
    </row>
    <row r="6" spans="2:12" s="167" customFormat="1" ht="15.75">
      <c r="B6" s="47">
        <v>2010</v>
      </c>
      <c r="C6" s="168" t="s">
        <v>127</v>
      </c>
      <c r="D6" s="169">
        <v>3859640</v>
      </c>
      <c r="E6" s="169">
        <v>3346524</v>
      </c>
      <c r="F6" s="169">
        <v>528421</v>
      </c>
      <c r="G6" s="169">
        <f t="shared" si="0"/>
        <v>7734585</v>
      </c>
      <c r="H6" s="166"/>
      <c r="I6" s="166"/>
      <c r="J6" s="166"/>
      <c r="K6" s="166"/>
      <c r="L6" s="166"/>
    </row>
    <row r="7" spans="2:12" s="167" customFormat="1" ht="15.75">
      <c r="B7" s="47">
        <v>2010</v>
      </c>
      <c r="C7" s="168" t="s">
        <v>130</v>
      </c>
      <c r="D7" s="169">
        <v>3297200</v>
      </c>
      <c r="E7" s="169">
        <v>3206676</v>
      </c>
      <c r="F7" s="169">
        <v>482091</v>
      </c>
      <c r="G7" s="169">
        <f t="shared" si="0"/>
        <v>6985967</v>
      </c>
      <c r="H7" s="166"/>
      <c r="I7" s="166"/>
      <c r="J7" s="166"/>
      <c r="K7" s="166"/>
      <c r="L7" s="166"/>
    </row>
    <row r="8" spans="2:12" s="167" customFormat="1" ht="15.75">
      <c r="B8" s="47">
        <v>2010</v>
      </c>
      <c r="C8" s="168" t="s">
        <v>129</v>
      </c>
      <c r="D8" s="169">
        <v>3192800</v>
      </c>
      <c r="E8" s="169">
        <v>3031346</v>
      </c>
      <c r="F8" s="169">
        <v>373321</v>
      </c>
      <c r="G8" s="169">
        <f t="shared" si="0"/>
        <v>6597467</v>
      </c>
      <c r="H8" s="166"/>
      <c r="I8" s="166"/>
      <c r="J8" s="166"/>
      <c r="K8" s="166"/>
      <c r="L8" s="166"/>
    </row>
    <row r="9" spans="2:12" s="167" customFormat="1" ht="15.75">
      <c r="B9" s="47">
        <v>2011</v>
      </c>
      <c r="C9" s="168" t="s">
        <v>128</v>
      </c>
      <c r="D9" s="169">
        <v>3407003</v>
      </c>
      <c r="E9" s="169">
        <v>3080016</v>
      </c>
      <c r="F9" s="169">
        <v>415675</v>
      </c>
      <c r="G9" s="169">
        <f t="shared" si="0"/>
        <v>6902694</v>
      </c>
      <c r="H9" s="166"/>
      <c r="I9" s="166"/>
      <c r="J9" s="166"/>
      <c r="K9" s="166"/>
      <c r="L9" s="166"/>
    </row>
    <row r="10" spans="2:12" s="167" customFormat="1" ht="15.75">
      <c r="B10" s="47">
        <v>2011</v>
      </c>
      <c r="C10" s="168" t="s">
        <v>127</v>
      </c>
      <c r="D10" s="169">
        <v>3907660</v>
      </c>
      <c r="E10" s="169">
        <v>3144782</v>
      </c>
      <c r="F10" s="169">
        <v>446450</v>
      </c>
      <c r="G10" s="169">
        <f t="shared" si="0"/>
        <v>7498892</v>
      </c>
      <c r="H10" s="166"/>
      <c r="I10" s="166"/>
      <c r="J10" s="166"/>
      <c r="K10" s="166"/>
      <c r="L10" s="166"/>
    </row>
    <row r="11" spans="2:12" s="167" customFormat="1" ht="15.75">
      <c r="B11" s="47">
        <v>2011</v>
      </c>
      <c r="C11" s="168" t="s">
        <v>130</v>
      </c>
      <c r="D11" s="169">
        <v>3476415</v>
      </c>
      <c r="E11" s="169">
        <v>3045283</v>
      </c>
      <c r="F11" s="169">
        <v>430108</v>
      </c>
      <c r="G11" s="169">
        <f t="shared" si="0"/>
        <v>6951806</v>
      </c>
      <c r="H11" s="166"/>
      <c r="I11" s="166"/>
      <c r="J11" s="166"/>
      <c r="K11" s="166"/>
      <c r="L11" s="166"/>
    </row>
    <row r="12" spans="2:12" s="167" customFormat="1" ht="15.75">
      <c r="B12" s="47">
        <v>2011</v>
      </c>
      <c r="C12" s="168" t="s">
        <v>129</v>
      </c>
      <c r="D12" s="169">
        <v>3319731</v>
      </c>
      <c r="E12" s="169">
        <v>2790097</v>
      </c>
      <c r="F12" s="169">
        <v>259057</v>
      </c>
      <c r="G12" s="169">
        <f t="shared" si="0"/>
        <v>6368885</v>
      </c>
      <c r="H12" s="166"/>
      <c r="I12" s="166"/>
      <c r="J12" s="166"/>
      <c r="K12" s="166"/>
      <c r="L12" s="166"/>
    </row>
    <row r="13" spans="2:12" s="167" customFormat="1" ht="15.75">
      <c r="B13" s="47">
        <v>2012</v>
      </c>
      <c r="C13" s="168" t="s">
        <v>128</v>
      </c>
      <c r="D13" s="169">
        <v>3988876</v>
      </c>
      <c r="E13" s="169">
        <v>2717652</v>
      </c>
      <c r="F13" s="169">
        <v>265068</v>
      </c>
      <c r="G13" s="169">
        <f t="shared" si="0"/>
        <v>6971596</v>
      </c>
      <c r="H13" s="166"/>
      <c r="I13" s="166"/>
      <c r="J13" s="166"/>
      <c r="K13" s="166"/>
      <c r="L13" s="166"/>
    </row>
    <row r="14" spans="2:12" s="167" customFormat="1" ht="15.75">
      <c r="B14" s="47">
        <v>2012</v>
      </c>
      <c r="C14" s="168" t="s">
        <v>127</v>
      </c>
      <c r="D14" s="169">
        <v>4250697</v>
      </c>
      <c r="E14" s="169">
        <v>2796294</v>
      </c>
      <c r="F14" s="169">
        <v>296355</v>
      </c>
      <c r="G14" s="169">
        <f t="shared" si="0"/>
        <v>7343346</v>
      </c>
      <c r="H14" s="166"/>
      <c r="I14" s="166"/>
      <c r="J14" s="166"/>
      <c r="K14" s="166"/>
      <c r="L14" s="166"/>
    </row>
    <row r="15" spans="2:12" s="167" customFormat="1" ht="15.75">
      <c r="B15" s="47">
        <v>2012</v>
      </c>
      <c r="C15" s="168" t="s">
        <v>130</v>
      </c>
      <c r="D15" s="169">
        <v>3653236</v>
      </c>
      <c r="E15" s="169">
        <v>2360981</v>
      </c>
      <c r="F15" s="169">
        <v>365506</v>
      </c>
      <c r="G15" s="169">
        <f t="shared" si="0"/>
        <v>6379723</v>
      </c>
      <c r="H15" s="166"/>
      <c r="I15" s="166"/>
      <c r="J15" s="166"/>
      <c r="K15" s="166"/>
      <c r="L15" s="166"/>
    </row>
    <row r="16" spans="2:12" s="167" customFormat="1" ht="15.75">
      <c r="B16" s="47">
        <v>2012</v>
      </c>
      <c r="C16" s="168" t="s">
        <v>129</v>
      </c>
      <c r="D16" s="169">
        <v>3430958</v>
      </c>
      <c r="E16" s="169">
        <v>2140758</v>
      </c>
      <c r="F16" s="169">
        <v>199155</v>
      </c>
      <c r="G16" s="169">
        <f t="shared" si="0"/>
        <v>5770871</v>
      </c>
      <c r="H16" s="166"/>
      <c r="I16" s="166"/>
      <c r="J16" s="166"/>
      <c r="K16" s="166"/>
      <c r="L16" s="166"/>
    </row>
    <row r="17" spans="2:12" s="167" customFormat="1" ht="15.75">
      <c r="B17" s="47">
        <v>2013</v>
      </c>
      <c r="C17" s="168" t="s">
        <v>128</v>
      </c>
      <c r="D17" s="169">
        <v>3366722</v>
      </c>
      <c r="E17" s="169">
        <v>2066176</v>
      </c>
      <c r="F17" s="169">
        <v>149419</v>
      </c>
      <c r="G17" s="169">
        <f t="shared" si="0"/>
        <v>5582317</v>
      </c>
      <c r="H17" s="166"/>
      <c r="I17" s="166"/>
      <c r="J17" s="166"/>
      <c r="K17" s="166"/>
      <c r="L17" s="166"/>
    </row>
    <row r="18" spans="2:12" s="167" customFormat="1" ht="15.75">
      <c r="B18" s="47">
        <v>2013</v>
      </c>
      <c r="C18" s="168" t="s">
        <v>127</v>
      </c>
      <c r="D18" s="169">
        <v>4330941</v>
      </c>
      <c r="E18" s="169">
        <v>2500178</v>
      </c>
      <c r="F18" s="169">
        <v>182641</v>
      </c>
      <c r="G18" s="169">
        <f t="shared" si="0"/>
        <v>7013760</v>
      </c>
      <c r="H18" s="166"/>
      <c r="I18" s="166"/>
      <c r="J18" s="166"/>
      <c r="K18" s="166"/>
      <c r="L18" s="166"/>
    </row>
    <row r="19" spans="2:12" s="167" customFormat="1" ht="15.75">
      <c r="B19" s="47">
        <v>2013</v>
      </c>
      <c r="C19" s="168" t="s">
        <v>130</v>
      </c>
      <c r="D19" s="169">
        <v>3715296</v>
      </c>
      <c r="E19" s="169">
        <v>2126463</v>
      </c>
      <c r="F19" s="169">
        <v>152739</v>
      </c>
      <c r="G19" s="169">
        <f t="shared" si="0"/>
        <v>5994498</v>
      </c>
      <c r="H19" s="166"/>
      <c r="I19" s="166"/>
      <c r="J19" s="166"/>
      <c r="K19" s="166"/>
      <c r="L19" s="166"/>
    </row>
    <row r="20" spans="2:12" s="167" customFormat="1" ht="15.75">
      <c r="B20" s="47">
        <v>2013</v>
      </c>
      <c r="C20" s="168" t="s">
        <v>129</v>
      </c>
      <c r="D20" s="169">
        <v>3456762</v>
      </c>
      <c r="E20" s="169">
        <v>2237392</v>
      </c>
      <c r="F20" s="169">
        <v>2731</v>
      </c>
      <c r="G20" s="169">
        <f t="shared" si="0"/>
        <v>5696885</v>
      </c>
      <c r="H20" s="166"/>
      <c r="I20" s="166"/>
      <c r="J20" s="166"/>
      <c r="K20" s="166"/>
      <c r="L20" s="166"/>
    </row>
    <row r="21" spans="2:12" s="167" customFormat="1" ht="15.75">
      <c r="B21" s="47">
        <v>2014</v>
      </c>
      <c r="C21" s="168" t="s">
        <v>128</v>
      </c>
      <c r="D21" s="169">
        <v>3356448</v>
      </c>
      <c r="E21" s="169">
        <v>2025872</v>
      </c>
      <c r="F21" s="169">
        <v>471</v>
      </c>
      <c r="G21" s="169">
        <f t="shared" si="0"/>
        <v>5382791</v>
      </c>
      <c r="H21" s="166"/>
      <c r="I21" s="166"/>
      <c r="J21" s="166"/>
      <c r="K21" s="166"/>
      <c r="L21" s="166"/>
    </row>
    <row r="22" spans="2:12" s="167" customFormat="1" ht="15" customHeight="1">
      <c r="B22" s="47">
        <v>2014</v>
      </c>
      <c r="C22" s="168" t="s">
        <v>127</v>
      </c>
      <c r="D22" s="169">
        <v>3513720</v>
      </c>
      <c r="E22" s="169">
        <v>2187248</v>
      </c>
      <c r="F22" s="169">
        <v>419</v>
      </c>
      <c r="G22" s="169">
        <f t="shared" si="0"/>
        <v>5701387</v>
      </c>
      <c r="H22" s="166"/>
      <c r="I22" s="166"/>
      <c r="J22" s="166"/>
      <c r="K22" s="166"/>
      <c r="L22" s="166"/>
    </row>
    <row r="23" spans="2:12" s="167" customFormat="1" ht="15" customHeight="1">
      <c r="B23" s="47">
        <v>2014</v>
      </c>
      <c r="C23" s="168" t="s">
        <v>130</v>
      </c>
      <c r="D23" s="169">
        <v>3474543</v>
      </c>
      <c r="E23" s="169">
        <v>2105062</v>
      </c>
      <c r="F23" s="169">
        <v>526</v>
      </c>
      <c r="G23" s="169">
        <f t="shared" si="0"/>
        <v>5580131</v>
      </c>
      <c r="H23" s="166"/>
      <c r="I23" s="166"/>
      <c r="J23" s="166"/>
      <c r="K23" s="166"/>
      <c r="L23" s="166"/>
    </row>
    <row r="24" spans="2:12" s="167" customFormat="1" ht="15" customHeight="1">
      <c r="B24" s="47">
        <v>2014</v>
      </c>
      <c r="C24" s="168" t="s">
        <v>129</v>
      </c>
      <c r="D24" s="169">
        <v>3052378</v>
      </c>
      <c r="E24" s="169">
        <v>2017456</v>
      </c>
      <c r="F24" s="169">
        <v>378</v>
      </c>
      <c r="G24" s="169">
        <f t="shared" si="0"/>
        <v>5070212</v>
      </c>
      <c r="H24" s="166"/>
      <c r="I24" s="166"/>
      <c r="J24" s="166"/>
      <c r="K24" s="166"/>
      <c r="L24" s="166"/>
    </row>
    <row r="25" spans="2:12" s="167" customFormat="1" ht="15" customHeight="1">
      <c r="B25" s="47">
        <v>2015</v>
      </c>
      <c r="C25" s="168" t="s">
        <v>128</v>
      </c>
      <c r="D25" s="169">
        <v>3452303</v>
      </c>
      <c r="E25" s="169">
        <v>2129708</v>
      </c>
      <c r="F25" s="169">
        <v>243</v>
      </c>
      <c r="G25" s="169">
        <f t="shared" si="0"/>
        <v>5582254</v>
      </c>
      <c r="H25" s="166"/>
      <c r="I25" s="166"/>
      <c r="J25" s="166"/>
      <c r="K25" s="166"/>
      <c r="L25" s="166"/>
    </row>
    <row r="26" spans="2:12" s="167" customFormat="1" ht="15" customHeight="1">
      <c r="B26" s="47">
        <v>2015</v>
      </c>
      <c r="C26" s="168" t="s">
        <v>127</v>
      </c>
      <c r="D26" s="169">
        <v>3644436</v>
      </c>
      <c r="E26" s="169">
        <v>2182165</v>
      </c>
      <c r="F26" s="169">
        <v>278</v>
      </c>
      <c r="G26" s="169">
        <f aca="true" t="shared" si="1" ref="G26:G36">SUM(D26:F26)</f>
        <v>5826879</v>
      </c>
      <c r="H26" s="166"/>
      <c r="I26" s="166"/>
      <c r="J26" s="166"/>
      <c r="K26" s="166"/>
      <c r="L26" s="166"/>
    </row>
    <row r="27" spans="2:12" s="167" customFormat="1" ht="15" customHeight="1">
      <c r="B27" s="47">
        <v>2015</v>
      </c>
      <c r="C27" s="168" t="s">
        <v>130</v>
      </c>
      <c r="D27" s="169">
        <v>3407534</v>
      </c>
      <c r="E27" s="169">
        <v>2131936</v>
      </c>
      <c r="F27" s="169">
        <v>514</v>
      </c>
      <c r="G27" s="169">
        <f t="shared" si="1"/>
        <v>5539984</v>
      </c>
      <c r="H27" s="166"/>
      <c r="I27" s="166"/>
      <c r="J27" s="166"/>
      <c r="K27" s="166"/>
      <c r="L27" s="166"/>
    </row>
    <row r="28" spans="2:12" s="167" customFormat="1" ht="15" customHeight="1">
      <c r="B28" s="47">
        <v>2015</v>
      </c>
      <c r="C28" s="168" t="s">
        <v>129</v>
      </c>
      <c r="D28" s="169">
        <v>3104800</v>
      </c>
      <c r="E28" s="169">
        <v>2102751</v>
      </c>
      <c r="F28" s="169">
        <v>320</v>
      </c>
      <c r="G28" s="169">
        <f t="shared" si="1"/>
        <v>5207871</v>
      </c>
      <c r="H28" s="166"/>
      <c r="I28" s="166"/>
      <c r="J28" s="166"/>
      <c r="K28" s="166"/>
      <c r="L28" s="166"/>
    </row>
    <row r="29" spans="2:12" s="167" customFormat="1" ht="15" customHeight="1">
      <c r="B29" s="47">
        <v>2016</v>
      </c>
      <c r="C29" s="168" t="s">
        <v>128</v>
      </c>
      <c r="D29" s="169">
        <v>4000209</v>
      </c>
      <c r="E29" s="169">
        <v>2222727</v>
      </c>
      <c r="F29" s="169">
        <v>185</v>
      </c>
      <c r="G29" s="169">
        <f t="shared" si="1"/>
        <v>6223121</v>
      </c>
      <c r="H29" s="166"/>
      <c r="I29" s="166"/>
      <c r="J29" s="166"/>
      <c r="K29" s="166"/>
      <c r="L29" s="166"/>
    </row>
    <row r="30" spans="2:12" s="167" customFormat="1" ht="15" customHeight="1">
      <c r="B30" s="47">
        <v>2016</v>
      </c>
      <c r="C30" s="168" t="s">
        <v>127</v>
      </c>
      <c r="D30" s="169">
        <v>4696388</v>
      </c>
      <c r="E30" s="169">
        <v>2386457</v>
      </c>
      <c r="F30" s="169">
        <v>117</v>
      </c>
      <c r="G30" s="169">
        <f t="shared" si="1"/>
        <v>7082962</v>
      </c>
      <c r="H30" s="166"/>
      <c r="I30" s="166"/>
      <c r="J30" s="166"/>
      <c r="K30" s="166"/>
      <c r="L30" s="166"/>
    </row>
    <row r="31" spans="2:12" s="167" customFormat="1" ht="15" customHeight="1">
      <c r="B31" s="47">
        <v>2016</v>
      </c>
      <c r="C31" s="168" t="s">
        <v>130</v>
      </c>
      <c r="D31" s="169">
        <v>4856894</v>
      </c>
      <c r="E31" s="169">
        <v>2254928</v>
      </c>
      <c r="F31" s="169">
        <v>364</v>
      </c>
      <c r="G31" s="169">
        <f t="shared" si="1"/>
        <v>7112186</v>
      </c>
      <c r="H31" s="166"/>
      <c r="I31" s="166"/>
      <c r="J31" s="166"/>
      <c r="K31" s="166"/>
      <c r="L31" s="166"/>
    </row>
    <row r="32" spans="2:12" s="167" customFormat="1" ht="15" customHeight="1">
      <c r="B32" s="47">
        <v>2016</v>
      </c>
      <c r="C32" s="168" t="s">
        <v>129</v>
      </c>
      <c r="D32" s="169">
        <v>4343972</v>
      </c>
      <c r="E32" s="169">
        <v>2226462</v>
      </c>
      <c r="F32" s="169">
        <v>234</v>
      </c>
      <c r="G32" s="169">
        <f t="shared" si="1"/>
        <v>6570668</v>
      </c>
      <c r="H32" s="166"/>
      <c r="I32" s="166"/>
      <c r="J32" s="166"/>
      <c r="K32" s="166"/>
      <c r="L32" s="166"/>
    </row>
    <row r="33" spans="2:12" s="167" customFormat="1" ht="15" customHeight="1">
      <c r="B33" s="47">
        <v>2017</v>
      </c>
      <c r="C33" s="168" t="s">
        <v>128</v>
      </c>
      <c r="D33" s="169">
        <v>5162834</v>
      </c>
      <c r="E33" s="169">
        <v>2381642</v>
      </c>
      <c r="F33" s="169">
        <v>110</v>
      </c>
      <c r="G33" s="169">
        <f t="shared" si="1"/>
        <v>7544586</v>
      </c>
      <c r="H33" s="166"/>
      <c r="I33" s="166"/>
      <c r="J33" s="166"/>
      <c r="K33" s="166"/>
      <c r="L33" s="166"/>
    </row>
    <row r="34" spans="2:12" s="167" customFormat="1" ht="15" customHeight="1">
      <c r="B34" s="47">
        <v>2017</v>
      </c>
      <c r="C34" s="168" t="s">
        <v>127</v>
      </c>
      <c r="D34" s="169">
        <v>4733709</v>
      </c>
      <c r="E34" s="169">
        <v>2526594</v>
      </c>
      <c r="F34" s="169">
        <v>208</v>
      </c>
      <c r="G34" s="169">
        <f t="shared" si="1"/>
        <v>7260511</v>
      </c>
      <c r="H34" s="166"/>
      <c r="I34" s="166"/>
      <c r="J34" s="166"/>
      <c r="K34" s="166"/>
      <c r="L34" s="166"/>
    </row>
    <row r="35" spans="2:12" s="167" customFormat="1" ht="15" customHeight="1">
      <c r="B35" s="47">
        <v>2017</v>
      </c>
      <c r="C35" s="168" t="s">
        <v>130</v>
      </c>
      <c r="D35" s="169">
        <v>4818625</v>
      </c>
      <c r="E35" s="169">
        <v>2394482</v>
      </c>
      <c r="F35" s="169">
        <v>302</v>
      </c>
      <c r="G35" s="169">
        <f t="shared" si="1"/>
        <v>7213409</v>
      </c>
      <c r="H35" s="166"/>
      <c r="I35" s="166"/>
      <c r="J35" s="166"/>
      <c r="K35" s="166"/>
      <c r="L35" s="166"/>
    </row>
    <row r="36" spans="2:12" s="167" customFormat="1" ht="15" customHeight="1">
      <c r="B36" s="47">
        <v>2017</v>
      </c>
      <c r="C36" s="168" t="s">
        <v>129</v>
      </c>
      <c r="D36" s="169">
        <v>4411791</v>
      </c>
      <c r="E36" s="169">
        <v>2351323</v>
      </c>
      <c r="F36" s="169">
        <v>288</v>
      </c>
      <c r="G36" s="169">
        <f t="shared" si="1"/>
        <v>6763402</v>
      </c>
      <c r="H36" s="166"/>
      <c r="I36" s="166"/>
      <c r="J36" s="166"/>
      <c r="K36" s="166"/>
      <c r="L36" s="166"/>
    </row>
    <row r="37" spans="2:12" s="167" customFormat="1" ht="15" customHeight="1">
      <c r="B37"/>
      <c r="C37"/>
      <c r="D37" s="169"/>
      <c r="E37" s="169"/>
      <c r="F37" s="169"/>
      <c r="G37" s="169"/>
      <c r="H37" s="387"/>
      <c r="I37" s="166"/>
      <c r="J37" s="166"/>
      <c r="K37" s="166"/>
      <c r="L37" s="166"/>
    </row>
    <row r="38" spans="2:12" s="167" customFormat="1" ht="11.25" customHeight="1">
      <c r="B38" s="170" t="s">
        <v>126</v>
      </c>
      <c r="D38" s="169"/>
      <c r="E38" s="169"/>
      <c r="F38" s="169"/>
      <c r="G38" s="169"/>
      <c r="H38" s="166"/>
      <c r="I38" s="166"/>
      <c r="J38" s="166"/>
      <c r="K38" s="166"/>
      <c r="L38" s="166"/>
    </row>
    <row r="39" spans="2:12" s="167" customFormat="1" ht="11.25" customHeight="1">
      <c r="B39" s="170" t="s">
        <v>125</v>
      </c>
      <c r="D39" s="169"/>
      <c r="E39" s="169"/>
      <c r="F39" s="169"/>
      <c r="G39" s="169"/>
      <c r="H39" s="166"/>
      <c r="I39" s="166"/>
      <c r="J39" s="166"/>
      <c r="K39" s="166"/>
      <c r="L39" s="166"/>
    </row>
    <row r="40" spans="4:12" s="167" customFormat="1" ht="11.25" customHeight="1">
      <c r="D40" s="169"/>
      <c r="E40" s="169"/>
      <c r="F40" s="169"/>
      <c r="G40" s="169"/>
      <c r="H40" s="166"/>
      <c r="I40" s="166"/>
      <c r="J40" s="166"/>
      <c r="K40" s="166"/>
      <c r="L40" s="166"/>
    </row>
    <row r="41" spans="4:12" s="167" customFormat="1" ht="11.25" customHeight="1">
      <c r="D41" s="169"/>
      <c r="E41" s="169"/>
      <c r="F41" s="169"/>
      <c r="G41" s="169"/>
      <c r="H41" s="166"/>
      <c r="I41" s="166"/>
      <c r="J41" s="166"/>
      <c r="K41" s="166"/>
      <c r="L41" s="166"/>
    </row>
    <row r="42" spans="4:12" s="167" customFormat="1" ht="11.25" customHeight="1">
      <c r="D42" s="386"/>
      <c r="E42" s="386"/>
      <c r="F42" s="386"/>
      <c r="G42" s="386"/>
      <c r="H42" s="166"/>
      <c r="I42" s="166"/>
      <c r="J42" s="166"/>
      <c r="K42" s="166"/>
      <c r="L42" s="166"/>
    </row>
    <row r="43" spans="2:12" s="167" customFormat="1" ht="11.25" customHeight="1">
      <c r="B43" s="171"/>
      <c r="C43" s="172"/>
      <c r="D43" s="169"/>
      <c r="E43" s="169"/>
      <c r="F43" s="169"/>
      <c r="G43" s="169"/>
      <c r="H43" s="166"/>
      <c r="I43" s="166"/>
      <c r="J43" s="166"/>
      <c r="K43" s="166"/>
      <c r="L43" s="166"/>
    </row>
    <row r="44" spans="2:12" s="167" customFormat="1" ht="11.25" customHeight="1">
      <c r="B44" s="171"/>
      <c r="C44" s="172"/>
      <c r="D44" s="169"/>
      <c r="E44" s="169"/>
      <c r="F44" s="169"/>
      <c r="G44" s="169"/>
      <c r="H44" s="166"/>
      <c r="I44" s="166"/>
      <c r="J44" s="166"/>
      <c r="K44" s="166"/>
      <c r="L44" s="166"/>
    </row>
    <row r="45" spans="2:12" s="167" customFormat="1" ht="11.25" customHeight="1">
      <c r="B45" s="171"/>
      <c r="C45" s="172"/>
      <c r="D45" s="169"/>
      <c r="E45" s="169"/>
      <c r="F45" s="169"/>
      <c r="G45" s="169"/>
      <c r="H45" s="166"/>
      <c r="I45" s="166"/>
      <c r="J45" s="166"/>
      <c r="K45" s="166"/>
      <c r="L45" s="166"/>
    </row>
    <row r="46" spans="2:12" s="167" customFormat="1" ht="11.25" customHeight="1">
      <c r="B46" s="171"/>
      <c r="C46" s="172"/>
      <c r="D46" s="169"/>
      <c r="E46" s="169"/>
      <c r="F46" s="169"/>
      <c r="G46" s="169"/>
      <c r="H46" s="166"/>
      <c r="I46" s="166"/>
      <c r="J46" s="166"/>
      <c r="K46" s="166"/>
      <c r="L46" s="166"/>
    </row>
    <row r="47" spans="2:12" s="167" customFormat="1" ht="11.25" customHeight="1">
      <c r="B47" s="171"/>
      <c r="C47" s="172"/>
      <c r="D47" s="169"/>
      <c r="E47" s="169"/>
      <c r="F47" s="169"/>
      <c r="G47" s="169"/>
      <c r="H47" s="166"/>
      <c r="I47" s="166"/>
      <c r="J47" s="166"/>
      <c r="K47" s="166"/>
      <c r="L47" s="166"/>
    </row>
    <row r="48" spans="2:12" s="167" customFormat="1" ht="11.25" customHeight="1">
      <c r="B48" s="171"/>
      <c r="C48" s="172"/>
      <c r="D48" s="172"/>
      <c r="E48" s="172"/>
      <c r="F48" s="172"/>
      <c r="G48" s="166"/>
      <c r="H48" s="166"/>
      <c r="I48" s="166"/>
      <c r="J48" s="166"/>
      <c r="K48" s="166"/>
      <c r="L48" s="166"/>
    </row>
    <row r="49" spans="7:12" s="167" customFormat="1" ht="11.25" customHeight="1">
      <c r="G49" s="166"/>
      <c r="H49" s="166"/>
      <c r="I49" s="166"/>
      <c r="J49" s="166"/>
      <c r="K49" s="166"/>
      <c r="L49" s="166"/>
    </row>
    <row r="50" spans="7:12" s="167" customFormat="1" ht="11.25" customHeight="1">
      <c r="G50" s="166"/>
      <c r="H50" s="166"/>
      <c r="I50" s="166"/>
      <c r="J50" s="166"/>
      <c r="K50" s="166"/>
      <c r="L50" s="166"/>
    </row>
    <row r="51" spans="7:12" s="167" customFormat="1" ht="11.25" customHeight="1">
      <c r="G51" s="166"/>
      <c r="H51" s="166"/>
      <c r="I51" s="166"/>
      <c r="J51" s="166"/>
      <c r="K51" s="166"/>
      <c r="L51" s="166"/>
    </row>
    <row r="52" spans="7:12" s="167" customFormat="1" ht="11.25" customHeight="1">
      <c r="G52" s="166"/>
      <c r="H52" s="166"/>
      <c r="I52" s="166"/>
      <c r="J52" s="166"/>
      <c r="K52" s="166"/>
      <c r="L52" s="166"/>
    </row>
    <row r="53" spans="2:12" s="167" customFormat="1" ht="11.25" customHeight="1">
      <c r="B53" s="171"/>
      <c r="C53" s="172"/>
      <c r="D53" s="172"/>
      <c r="E53" s="172"/>
      <c r="F53" s="172"/>
      <c r="G53" s="166"/>
      <c r="H53" s="166"/>
      <c r="I53" s="166"/>
      <c r="J53" s="166"/>
      <c r="K53" s="166"/>
      <c r="L53" s="166"/>
    </row>
    <row r="54" spans="2:12" s="167" customFormat="1" ht="11.25" customHeight="1">
      <c r="B54" s="171"/>
      <c r="C54" s="172"/>
      <c r="D54" s="172"/>
      <c r="E54" s="172"/>
      <c r="F54" s="172"/>
      <c r="G54" s="166"/>
      <c r="H54" s="166"/>
      <c r="I54" s="166"/>
      <c r="J54" s="166"/>
      <c r="K54" s="166"/>
      <c r="L54" s="166"/>
    </row>
    <row r="55" spans="2:12" s="167" customFormat="1" ht="11.25" customHeight="1">
      <c r="B55" s="171"/>
      <c r="C55" s="172"/>
      <c r="D55" s="172"/>
      <c r="E55" s="172"/>
      <c r="F55" s="172"/>
      <c r="G55" s="166"/>
      <c r="H55" s="166"/>
      <c r="I55" s="166"/>
      <c r="J55" s="166"/>
      <c r="K55" s="166"/>
      <c r="L55" s="166"/>
    </row>
    <row r="56" spans="2:12" s="167" customFormat="1" ht="11.25" customHeight="1">
      <c r="B56" s="171"/>
      <c r="C56" s="172"/>
      <c r="D56" s="172"/>
      <c r="E56" s="172"/>
      <c r="F56" s="172"/>
      <c r="G56" s="166"/>
      <c r="H56" s="166"/>
      <c r="I56" s="166"/>
      <c r="J56" s="166"/>
      <c r="K56" s="166"/>
      <c r="L56" s="166"/>
    </row>
    <row r="57" spans="2:12" s="167" customFormat="1" ht="11.25" customHeight="1">
      <c r="B57" s="171"/>
      <c r="C57" s="172"/>
      <c r="D57" s="172"/>
      <c r="E57" s="172"/>
      <c r="F57" s="172"/>
      <c r="G57" s="166"/>
      <c r="H57" s="166"/>
      <c r="I57" s="166"/>
      <c r="J57" s="166"/>
      <c r="K57" s="166"/>
      <c r="L57" s="166"/>
    </row>
    <row r="58" spans="2:12" s="167" customFormat="1" ht="11.25" customHeight="1">
      <c r="B58" s="171"/>
      <c r="C58" s="172"/>
      <c r="D58" s="172"/>
      <c r="E58" s="172"/>
      <c r="F58" s="172"/>
      <c r="G58" s="166"/>
      <c r="H58" s="166"/>
      <c r="I58" s="166"/>
      <c r="J58" s="166"/>
      <c r="K58" s="166"/>
      <c r="L58" s="166"/>
    </row>
    <row r="59" spans="2:12" s="167" customFormat="1" ht="11.25" customHeight="1">
      <c r="B59" s="171"/>
      <c r="C59" s="172"/>
      <c r="D59" s="172"/>
      <c r="E59" s="172"/>
      <c r="F59" s="172"/>
      <c r="G59" s="166"/>
      <c r="H59" s="166"/>
      <c r="I59" s="166"/>
      <c r="J59" s="166"/>
      <c r="K59" s="166"/>
      <c r="L59" s="166"/>
    </row>
    <row r="60" spans="2:12" s="167" customFormat="1" ht="11.25" customHeight="1">
      <c r="B60" s="171"/>
      <c r="C60" s="172"/>
      <c r="D60" s="172"/>
      <c r="E60" s="172"/>
      <c r="F60" s="172"/>
      <c r="G60" s="166"/>
      <c r="H60" s="166"/>
      <c r="I60" s="166"/>
      <c r="J60" s="166"/>
      <c r="K60" s="166"/>
      <c r="L60" s="166"/>
    </row>
    <row r="61" spans="6:12" s="167" customFormat="1" ht="11.25" customHeight="1">
      <c r="F61" s="173"/>
      <c r="G61" s="166"/>
      <c r="H61" s="166"/>
      <c r="I61" s="166"/>
      <c r="J61" s="166"/>
      <c r="K61" s="166"/>
      <c r="L61" s="166"/>
    </row>
    <row r="62" spans="7:12" s="167" customFormat="1" ht="11.25" customHeight="1">
      <c r="G62" s="166"/>
      <c r="H62" s="166"/>
      <c r="I62" s="166"/>
      <c r="J62" s="166"/>
      <c r="K62" s="166"/>
      <c r="L62" s="166"/>
    </row>
    <row r="63" spans="7:12" s="167" customFormat="1" ht="11.25" customHeight="1">
      <c r="G63" s="166"/>
      <c r="H63" s="166"/>
      <c r="I63" s="166"/>
      <c r="J63" s="166"/>
      <c r="K63" s="166"/>
      <c r="L63" s="166"/>
    </row>
    <row r="64" spans="7:12" s="167" customFormat="1" ht="11.25" customHeight="1">
      <c r="G64" s="166"/>
      <c r="H64" s="166"/>
      <c r="I64" s="166"/>
      <c r="J64" s="166"/>
      <c r="K64" s="166"/>
      <c r="L64" s="166"/>
    </row>
    <row r="65" spans="2:12" s="167" customFormat="1" ht="11.25" customHeight="1">
      <c r="B65" s="171"/>
      <c r="C65" s="172"/>
      <c r="D65" s="172"/>
      <c r="E65" s="172"/>
      <c r="F65" s="172"/>
      <c r="G65" s="166"/>
      <c r="H65" s="166"/>
      <c r="I65" s="166"/>
      <c r="J65" s="166"/>
      <c r="K65" s="166"/>
      <c r="L65" s="166"/>
    </row>
    <row r="66" spans="2:12" s="167" customFormat="1" ht="11.25" customHeight="1">
      <c r="B66" s="171"/>
      <c r="C66" s="172"/>
      <c r="D66" s="172"/>
      <c r="E66" s="172"/>
      <c r="F66" s="172"/>
      <c r="G66" s="166"/>
      <c r="H66" s="166"/>
      <c r="I66" s="166"/>
      <c r="J66" s="166"/>
      <c r="K66" s="166"/>
      <c r="L66" s="166"/>
    </row>
    <row r="67" spans="2:12" s="167" customFormat="1" ht="11.25" customHeight="1">
      <c r="B67" s="171"/>
      <c r="C67" s="172"/>
      <c r="D67" s="172"/>
      <c r="E67" s="172"/>
      <c r="F67" s="172"/>
      <c r="G67" s="166"/>
      <c r="H67" s="166"/>
      <c r="I67" s="166"/>
      <c r="J67" s="166"/>
      <c r="K67" s="166"/>
      <c r="L67" s="166"/>
    </row>
    <row r="68" spans="2:12" s="167" customFormat="1" ht="11.25" customHeight="1">
      <c r="B68" s="171"/>
      <c r="C68" s="172"/>
      <c r="D68" s="172"/>
      <c r="E68" s="172"/>
      <c r="F68" s="172"/>
      <c r="G68" s="166"/>
      <c r="H68" s="166"/>
      <c r="I68" s="166"/>
      <c r="J68" s="166"/>
      <c r="K68" s="166"/>
      <c r="L68" s="166"/>
    </row>
    <row r="69" spans="2:12" s="167" customFormat="1" ht="11.25" customHeight="1">
      <c r="B69" s="171"/>
      <c r="C69" s="172"/>
      <c r="D69" s="172"/>
      <c r="E69" s="172"/>
      <c r="F69" s="172"/>
      <c r="G69" s="166"/>
      <c r="H69" s="166"/>
      <c r="I69" s="166"/>
      <c r="J69" s="166"/>
      <c r="K69" s="166"/>
      <c r="L69" s="166"/>
    </row>
    <row r="70" spans="2:12" s="167" customFormat="1" ht="11.25" customHeight="1">
      <c r="B70" s="171"/>
      <c r="C70" s="172"/>
      <c r="D70" s="172"/>
      <c r="E70" s="172"/>
      <c r="F70" s="172"/>
      <c r="G70" s="166"/>
      <c r="H70" s="166"/>
      <c r="I70" s="166"/>
      <c r="J70" s="166"/>
      <c r="K70" s="166"/>
      <c r="L70" s="166"/>
    </row>
    <row r="71" spans="2:12" s="167" customFormat="1" ht="11.25" customHeight="1">
      <c r="B71" s="171"/>
      <c r="C71" s="172"/>
      <c r="D71" s="172"/>
      <c r="E71" s="172"/>
      <c r="F71" s="172"/>
      <c r="G71" s="166"/>
      <c r="H71" s="166"/>
      <c r="I71" s="166"/>
      <c r="J71" s="166"/>
      <c r="K71" s="166"/>
      <c r="L71" s="166"/>
    </row>
    <row r="72" spans="2:12" s="167" customFormat="1" ht="11.25" customHeight="1">
      <c r="B72" s="171"/>
      <c r="C72" s="172"/>
      <c r="D72" s="172"/>
      <c r="E72" s="172"/>
      <c r="F72" s="172"/>
      <c r="G72" s="166"/>
      <c r="H72" s="166"/>
      <c r="I72" s="166"/>
      <c r="J72" s="166"/>
      <c r="K72" s="166"/>
      <c r="L72" s="166"/>
    </row>
    <row r="73" spans="7:12" s="167" customFormat="1" ht="11.25" customHeight="1">
      <c r="G73" s="166"/>
      <c r="H73" s="166"/>
      <c r="I73" s="166"/>
      <c r="J73" s="166"/>
      <c r="K73" s="166"/>
      <c r="L73" s="166"/>
    </row>
    <row r="74" spans="7:12" s="167" customFormat="1" ht="11.25" customHeight="1">
      <c r="G74" s="166"/>
      <c r="H74" s="166"/>
      <c r="I74" s="166"/>
      <c r="J74" s="166"/>
      <c r="K74" s="166"/>
      <c r="L74" s="166"/>
    </row>
    <row r="75" spans="2:12" s="167" customFormat="1" ht="11.25" customHeight="1">
      <c r="B75" s="171"/>
      <c r="C75" s="172"/>
      <c r="D75" s="172"/>
      <c r="E75" s="172"/>
      <c r="F75" s="172"/>
      <c r="G75" s="166"/>
      <c r="H75" s="166"/>
      <c r="I75" s="166"/>
      <c r="J75" s="166"/>
      <c r="K75" s="166"/>
      <c r="L75" s="166"/>
    </row>
    <row r="76" spans="2:12" s="167" customFormat="1" ht="11.25" customHeight="1">
      <c r="B76" s="171"/>
      <c r="C76" s="172"/>
      <c r="D76" s="172"/>
      <c r="E76" s="172"/>
      <c r="F76" s="172"/>
      <c r="G76" s="166"/>
      <c r="H76" s="166"/>
      <c r="I76" s="166"/>
      <c r="J76" s="166"/>
      <c r="K76" s="166"/>
      <c r="L76" s="166"/>
    </row>
    <row r="77" spans="2:12" s="167" customFormat="1" ht="11.25" customHeight="1">
      <c r="B77" s="171"/>
      <c r="C77" s="172"/>
      <c r="D77" s="172"/>
      <c r="E77" s="172"/>
      <c r="F77" s="172"/>
      <c r="G77" s="166"/>
      <c r="H77" s="166"/>
      <c r="I77" s="166"/>
      <c r="J77" s="166"/>
      <c r="K77" s="166"/>
      <c r="L77" s="166"/>
    </row>
    <row r="78" spans="2:12" s="167" customFormat="1" ht="11.25" customHeight="1">
      <c r="B78" s="171"/>
      <c r="C78" s="172"/>
      <c r="D78" s="172"/>
      <c r="E78" s="172"/>
      <c r="F78" s="172"/>
      <c r="G78" s="166"/>
      <c r="H78" s="166"/>
      <c r="I78" s="166"/>
      <c r="J78" s="166"/>
      <c r="K78" s="166"/>
      <c r="L78" s="166"/>
    </row>
    <row r="79" spans="2:12" s="167" customFormat="1" ht="11.25" customHeight="1">
      <c r="B79" s="171"/>
      <c r="G79" s="166"/>
      <c r="H79" s="166"/>
      <c r="I79" s="166"/>
      <c r="J79" s="166"/>
      <c r="K79" s="166"/>
      <c r="L79" s="166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46" customWidth="1"/>
    <col min="2" max="2" width="8.421875" style="46" customWidth="1"/>
    <col min="3" max="3" width="15.57421875" style="46" bestFit="1" customWidth="1"/>
    <col min="4" max="4" width="14.140625" style="46" bestFit="1" customWidth="1"/>
    <col min="5" max="6" width="15.57421875" style="46" bestFit="1" customWidth="1"/>
    <col min="7" max="7" width="11.57421875" style="46" bestFit="1" customWidth="1"/>
    <col min="8" max="8" width="13.140625" style="46" bestFit="1" customWidth="1"/>
    <col min="9" max="11" width="12.8515625" style="46" customWidth="1"/>
    <col min="12" max="12" width="11.421875" style="46" customWidth="1"/>
    <col min="13" max="16384" width="11.421875" style="46" customWidth="1"/>
  </cols>
  <sheetData>
    <row r="1" spans="1:2" ht="15.75">
      <c r="A1" s="18" t="s">
        <v>57</v>
      </c>
      <c r="B1" s="61"/>
    </row>
    <row r="2" spans="1:2" ht="15.75">
      <c r="A2" s="19"/>
      <c r="B2" s="61"/>
    </row>
    <row r="3" spans="2:5" ht="15.75">
      <c r="B3" s="439" t="s">
        <v>251</v>
      </c>
      <c r="C3" s="439"/>
      <c r="D3" s="439"/>
      <c r="E3" s="439"/>
    </row>
    <row r="4" spans="2:5" ht="15.75">
      <c r="B4" s="439" t="s">
        <v>409</v>
      </c>
      <c r="C4" s="439"/>
      <c r="D4" s="439"/>
      <c r="E4" s="439"/>
    </row>
    <row r="5" spans="2:7" s="48" customFormat="1" ht="20.25" customHeight="1">
      <c r="B5" s="57" t="s">
        <v>0</v>
      </c>
      <c r="C5" s="57" t="s">
        <v>136</v>
      </c>
      <c r="D5" s="57" t="s">
        <v>135</v>
      </c>
      <c r="E5" s="57" t="s">
        <v>171</v>
      </c>
      <c r="F5" s="51"/>
      <c r="G5" s="51"/>
    </row>
    <row r="6" spans="2:7" ht="11.25" customHeight="1">
      <c r="B6" s="58"/>
      <c r="C6" s="49"/>
      <c r="D6" s="49"/>
      <c r="E6" s="49"/>
      <c r="F6" s="49"/>
      <c r="G6" s="49"/>
    </row>
    <row r="7" spans="2:12" ht="15.75">
      <c r="B7" s="59">
        <v>2010</v>
      </c>
      <c r="C7" s="135">
        <v>17381604</v>
      </c>
      <c r="D7" s="135">
        <v>9031268</v>
      </c>
      <c r="E7" s="135">
        <f aca="true" t="shared" si="0" ref="E7:E14">SUM(C7:D7)</f>
        <v>26412872</v>
      </c>
      <c r="K7" s="50"/>
      <c r="L7" s="49"/>
    </row>
    <row r="8" spans="2:12" ht="15.75">
      <c r="B8" s="59">
        <v>2011</v>
      </c>
      <c r="C8" s="135">
        <v>17683235</v>
      </c>
      <c r="D8" s="135">
        <v>8487752</v>
      </c>
      <c r="E8" s="135">
        <f t="shared" si="0"/>
        <v>26170987</v>
      </c>
      <c r="G8" s="49"/>
      <c r="K8" s="50"/>
      <c r="L8" s="49"/>
    </row>
    <row r="9" spans="2:12" ht="15.75">
      <c r="B9" s="59">
        <v>2012</v>
      </c>
      <c r="C9" s="135">
        <v>18717178</v>
      </c>
      <c r="D9" s="135">
        <v>6622274</v>
      </c>
      <c r="E9" s="135">
        <f t="shared" si="0"/>
        <v>25339452</v>
      </c>
      <c r="G9" s="49"/>
      <c r="K9" s="50"/>
      <c r="L9" s="49"/>
    </row>
    <row r="10" spans="2:12" ht="15.75">
      <c r="B10" s="59">
        <v>2013</v>
      </c>
      <c r="C10" s="135">
        <v>17792605</v>
      </c>
      <c r="D10" s="135">
        <v>6007325</v>
      </c>
      <c r="E10" s="135">
        <f t="shared" si="0"/>
        <v>23799930</v>
      </c>
      <c r="G10" s="49"/>
      <c r="K10" s="50"/>
      <c r="L10" s="49"/>
    </row>
    <row r="11" spans="2:12" ht="15.75">
      <c r="B11" s="59">
        <v>2014</v>
      </c>
      <c r="C11" s="135">
        <v>15370526</v>
      </c>
      <c r="D11" s="135">
        <v>6362201</v>
      </c>
      <c r="E11" s="135">
        <f t="shared" si="0"/>
        <v>21732727</v>
      </c>
      <c r="G11" s="49"/>
      <c r="K11" s="50"/>
      <c r="L11" s="49"/>
    </row>
    <row r="12" spans="2:12" ht="15.75">
      <c r="B12" s="59">
        <v>2015</v>
      </c>
      <c r="C12" s="135">
        <v>15625378</v>
      </c>
      <c r="D12" s="135">
        <v>6530255</v>
      </c>
      <c r="E12" s="135">
        <f t="shared" si="0"/>
        <v>22155633</v>
      </c>
      <c r="G12" s="49"/>
      <c r="H12" s="49"/>
      <c r="K12" s="50"/>
      <c r="L12" s="49"/>
    </row>
    <row r="13" spans="2:8" ht="15.75">
      <c r="B13" s="59">
        <v>2016</v>
      </c>
      <c r="C13" s="135">
        <v>20298969</v>
      </c>
      <c r="D13" s="135">
        <v>6689068</v>
      </c>
      <c r="E13" s="135">
        <f t="shared" si="0"/>
        <v>26988037</v>
      </c>
      <c r="F13" s="49"/>
      <c r="G13" s="49"/>
      <c r="H13" s="49"/>
    </row>
    <row r="14" spans="2:8" ht="15.75">
      <c r="B14" s="59">
        <v>2017</v>
      </c>
      <c r="C14" s="135">
        <v>21879919</v>
      </c>
      <c r="D14" s="135">
        <v>6901081</v>
      </c>
      <c r="E14" s="135">
        <f t="shared" si="0"/>
        <v>28781000</v>
      </c>
      <c r="F14" s="49"/>
      <c r="G14" s="49"/>
      <c r="H14" s="49"/>
    </row>
    <row r="15" spans="2:8" ht="15.75">
      <c r="B15" s="58"/>
      <c r="C15" s="49"/>
      <c r="D15" s="49"/>
      <c r="E15" s="49"/>
      <c r="F15" s="49"/>
      <c r="G15" s="49"/>
      <c r="H15" s="49"/>
    </row>
    <row r="16" spans="2:8" ht="15.75">
      <c r="B16" s="58"/>
      <c r="C16" s="49"/>
      <c r="D16" s="49"/>
      <c r="E16" s="49"/>
      <c r="F16" s="49"/>
      <c r="G16" s="49"/>
      <c r="H16" s="49"/>
    </row>
    <row r="17" spans="2:8" ht="15.75">
      <c r="B17" s="58"/>
      <c r="C17" s="49"/>
      <c r="D17" s="49"/>
      <c r="E17" s="49"/>
      <c r="F17" s="49"/>
      <c r="G17" s="49"/>
      <c r="H17" s="49"/>
    </row>
    <row r="18" spans="2:8" ht="11.25" customHeight="1">
      <c r="B18" s="58"/>
      <c r="C18" s="49"/>
      <c r="D18" s="49"/>
      <c r="E18" s="49"/>
      <c r="F18" s="49"/>
      <c r="G18" s="49"/>
      <c r="H18" s="49"/>
    </row>
    <row r="19" spans="2:8" ht="11.25" customHeight="1">
      <c r="B19" s="58"/>
      <c r="C19" s="49"/>
      <c r="D19" s="49"/>
      <c r="E19" s="49"/>
      <c r="F19" s="49"/>
      <c r="G19" s="49"/>
      <c r="H19" s="49"/>
    </row>
    <row r="20" spans="2:8" ht="11.25" customHeight="1">
      <c r="B20" s="58"/>
      <c r="C20" s="49"/>
      <c r="D20" s="49"/>
      <c r="E20" s="49"/>
      <c r="F20" s="49"/>
      <c r="G20" s="49"/>
      <c r="H20" s="49"/>
    </row>
    <row r="21" spans="2:8" ht="11.25" customHeight="1">
      <c r="B21" s="58"/>
      <c r="C21" s="49"/>
      <c r="D21" s="49"/>
      <c r="E21" s="49"/>
      <c r="F21" s="49"/>
      <c r="G21" s="49"/>
      <c r="H21" s="49"/>
    </row>
    <row r="22" spans="2:8" ht="11.25" customHeight="1">
      <c r="B22" s="58"/>
      <c r="E22" s="49"/>
      <c r="F22" s="49"/>
      <c r="G22" s="49"/>
      <c r="H22" s="49"/>
    </row>
    <row r="23" spans="2:8" ht="11.25" customHeight="1">
      <c r="B23" s="60" t="s">
        <v>173</v>
      </c>
      <c r="F23" s="49"/>
      <c r="G23" s="49"/>
      <c r="H23" s="49"/>
    </row>
    <row r="24" ht="11.25" customHeight="1">
      <c r="B24" s="60" t="s">
        <v>412</v>
      </c>
    </row>
    <row r="25" ht="15.75">
      <c r="B25" s="60" t="s">
        <v>125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0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Santiago San Román Nava</cp:lastModifiedBy>
  <cp:lastPrinted>2018-01-31T23:54:01Z</cp:lastPrinted>
  <dcterms:created xsi:type="dcterms:W3CDTF">2014-05-29T23:33:37Z</dcterms:created>
  <dcterms:modified xsi:type="dcterms:W3CDTF">2018-02-06T18:47:46Z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9000.00000000000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